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0815" yWindow="-285" windowWidth="12135" windowHeight="10185"/>
  </bookViews>
  <sheets>
    <sheet name="Zgłoszenie" sheetId="3" r:id="rId1"/>
    <sheet name="lista uczestników" sheetId="2" r:id="rId2"/>
    <sheet name="Trasy" sheetId="4" r:id="rId3"/>
  </sheets>
  <definedNames>
    <definedName name="_xlnm.Print_Area" localSheetId="1">'lista uczestników'!$K$1:$Q$52</definedName>
    <definedName name="_xlnm.Print_Area" localSheetId="2">Trasy!$A$1:$I$27</definedName>
    <definedName name="_xlnm.Print_Area" localSheetId="0">Zgłoszenie!$A$1:$G$36</definedName>
    <definedName name="_xlnm.Print_Titles" localSheetId="2">Trasy!$1:$2</definedName>
  </definedNames>
  <calcPr calcId="125725"/>
</workbook>
</file>

<file path=xl/calcChain.xml><?xml version="1.0" encoding="utf-8"?>
<calcChain xmlns="http://schemas.openxmlformats.org/spreadsheetml/2006/main">
  <c r="I50" i="3"/>
  <c r="H50"/>
  <c r="G50"/>
  <c r="D50"/>
  <c r="C50"/>
  <c r="B50"/>
  <c r="A50"/>
  <c r="D24" l="1"/>
  <c r="D12" l="1"/>
  <c r="V1" i="2"/>
  <c r="X6"/>
  <c r="N19" i="3"/>
  <c r="N20"/>
  <c r="N21"/>
  <c r="N3"/>
  <c r="N4"/>
  <c r="N5"/>
  <c r="N6"/>
  <c r="N7"/>
  <c r="N8"/>
  <c r="N9"/>
  <c r="N10"/>
  <c r="N11"/>
  <c r="N12"/>
  <c r="N13"/>
  <c r="N14"/>
  <c r="N15"/>
  <c r="N16"/>
  <c r="N17"/>
  <c r="N18"/>
  <c r="N22"/>
  <c r="N23"/>
  <c r="N24"/>
  <c r="N25"/>
  <c r="N26"/>
  <c r="N27"/>
  <c r="N28"/>
  <c r="N29"/>
  <c r="N30"/>
  <c r="N31"/>
  <c r="N32"/>
  <c r="N33"/>
  <c r="N34"/>
  <c r="N35"/>
  <c r="N2"/>
  <c r="AH52" i="2"/>
  <c r="AJ52" s="1"/>
  <c r="AH51"/>
  <c r="AI51"/>
  <c r="AH50"/>
  <c r="AI50" s="1"/>
  <c r="AH49"/>
  <c r="AI49"/>
  <c r="AH48"/>
  <c r="AI48" s="1"/>
  <c r="AK48" s="1"/>
  <c r="AH47"/>
  <c r="AJ47" s="1"/>
  <c r="AH46"/>
  <c r="AH45"/>
  <c r="AH44"/>
  <c r="AJ44" s="1"/>
  <c r="AH43"/>
  <c r="AI43" s="1"/>
  <c r="AH42"/>
  <c r="AI42"/>
  <c r="AH41"/>
  <c r="AJ41" s="1"/>
  <c r="AK41" s="1"/>
  <c r="AH40"/>
  <c r="AH39"/>
  <c r="AH38"/>
  <c r="AJ38" s="1"/>
  <c r="AH37"/>
  <c r="AJ37" s="1"/>
  <c r="AH36"/>
  <c r="AJ36" s="1"/>
  <c r="AH35"/>
  <c r="AI35" s="1"/>
  <c r="AH34"/>
  <c r="AJ34"/>
  <c r="AH33"/>
  <c r="AJ33" s="1"/>
  <c r="AH32"/>
  <c r="AH31"/>
  <c r="AJ31" s="1"/>
  <c r="AH30"/>
  <c r="AH29"/>
  <c r="AH28"/>
  <c r="AJ28" s="1"/>
  <c r="AH27"/>
  <c r="AH26"/>
  <c r="AH25"/>
  <c r="AH24"/>
  <c r="AJ24" s="1"/>
  <c r="AH23"/>
  <c r="AI23"/>
  <c r="AK23" s="1"/>
  <c r="AH22"/>
  <c r="AI22"/>
  <c r="AH21"/>
  <c r="AI21"/>
  <c r="AH20"/>
  <c r="AH19"/>
  <c r="AJ19" s="1"/>
  <c r="AH18"/>
  <c r="AI18"/>
  <c r="AH17"/>
  <c r="AJ17"/>
  <c r="AH16"/>
  <c r="AI16"/>
  <c r="AH15"/>
  <c r="AI15"/>
  <c r="AH14"/>
  <c r="AJ14"/>
  <c r="AK14" s="1"/>
  <c r="AH13"/>
  <c r="AH12"/>
  <c r="AH11"/>
  <c r="AI11" s="1"/>
  <c r="AH10"/>
  <c r="AI10" s="1"/>
  <c r="AH9"/>
  <c r="AI9" s="1"/>
  <c r="AH8"/>
  <c r="AH7"/>
  <c r="AI7" s="1"/>
  <c r="AH6"/>
  <c r="AH5"/>
  <c r="AH4"/>
  <c r="AH3"/>
  <c r="A31" i="3"/>
  <c r="D9"/>
  <c r="F50" s="1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3"/>
  <c r="A4" i="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3"/>
  <c r="A244" i="3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L139"/>
  <c r="A139"/>
  <c r="A138"/>
  <c r="A137"/>
  <c r="K136"/>
  <c r="K137" s="1"/>
  <c r="K138" s="1"/>
  <c r="A136"/>
  <c r="A135"/>
  <c r="E24"/>
  <c r="J4" i="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D4"/>
  <c r="E4"/>
  <c r="D5"/>
  <c r="E5"/>
  <c r="D6"/>
  <c r="E6"/>
  <c r="D7"/>
  <c r="E7"/>
  <c r="D8"/>
  <c r="E8"/>
  <c r="F8" s="1"/>
  <c r="G8" s="1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I3"/>
  <c r="I4"/>
  <c r="D3"/>
  <c r="E3"/>
  <c r="I11"/>
  <c r="I12"/>
  <c r="F12" s="1"/>
  <c r="G12" s="1"/>
  <c r="I13"/>
  <c r="I14"/>
  <c r="F14" s="1"/>
  <c r="G14" s="1"/>
  <c r="S14" s="1"/>
  <c r="I15"/>
  <c r="I16"/>
  <c r="F16"/>
  <c r="G16" s="1"/>
  <c r="R16" s="1"/>
  <c r="I17"/>
  <c r="I18"/>
  <c r="F18" s="1"/>
  <c r="I19"/>
  <c r="F19" s="1"/>
  <c r="G19" s="1"/>
  <c r="R19" s="1"/>
  <c r="I20"/>
  <c r="F20" s="1"/>
  <c r="G20" s="1"/>
  <c r="I21"/>
  <c r="F21" s="1"/>
  <c r="G21" s="1"/>
  <c r="I22"/>
  <c r="F22" s="1"/>
  <c r="G22" s="1"/>
  <c r="I23"/>
  <c r="I24"/>
  <c r="F24" s="1"/>
  <c r="G24"/>
  <c r="I25"/>
  <c r="F25" s="1"/>
  <c r="I26"/>
  <c r="F26" s="1"/>
  <c r="G26" s="1"/>
  <c r="I27"/>
  <c r="F27" s="1"/>
  <c r="G27" s="1"/>
  <c r="R27" s="1"/>
  <c r="I28"/>
  <c r="F28"/>
  <c r="G28" s="1"/>
  <c r="R28" s="1"/>
  <c r="I29"/>
  <c r="I30"/>
  <c r="F30" s="1"/>
  <c r="G30" s="1"/>
  <c r="R30" s="1"/>
  <c r="I31"/>
  <c r="F31" s="1"/>
  <c r="G31" s="1"/>
  <c r="I32"/>
  <c r="F32" s="1"/>
  <c r="G32" s="1"/>
  <c r="I33"/>
  <c r="F33" s="1"/>
  <c r="G33" s="1"/>
  <c r="I34"/>
  <c r="F34" s="1"/>
  <c r="G34" s="1"/>
  <c r="S34" s="1"/>
  <c r="I35"/>
  <c r="F35" s="1"/>
  <c r="G35" s="1"/>
  <c r="I36"/>
  <c r="I37"/>
  <c r="I38"/>
  <c r="F38" s="1"/>
  <c r="G38" s="1"/>
  <c r="S38" s="1"/>
  <c r="I39"/>
  <c r="F39" s="1"/>
  <c r="G39" s="1"/>
  <c r="I40"/>
  <c r="I41"/>
  <c r="F41" s="1"/>
  <c r="G41" s="1"/>
  <c r="I42"/>
  <c r="F42" s="1"/>
  <c r="G42" s="1"/>
  <c r="R42" s="1"/>
  <c r="I43"/>
  <c r="F43" s="1"/>
  <c r="G43" s="1"/>
  <c r="I44"/>
  <c r="I45"/>
  <c r="F45" s="1"/>
  <c r="G45" s="1"/>
  <c r="I46"/>
  <c r="F46" s="1"/>
  <c r="G46" s="1"/>
  <c r="I47"/>
  <c r="F47" s="1"/>
  <c r="G47" s="1"/>
  <c r="I48"/>
  <c r="F48" s="1"/>
  <c r="G48" s="1"/>
  <c r="I49"/>
  <c r="I50"/>
  <c r="F50" s="1"/>
  <c r="G50" s="1"/>
  <c r="R50" s="1"/>
  <c r="I51"/>
  <c r="F51" s="1"/>
  <c r="G51" s="1"/>
  <c r="I52"/>
  <c r="F52" s="1"/>
  <c r="G52" s="1"/>
  <c r="S52" s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I5"/>
  <c r="I6"/>
  <c r="I7"/>
  <c r="I8"/>
  <c r="I9"/>
  <c r="I10"/>
  <c r="F10"/>
  <c r="G10" s="1"/>
  <c r="R10" s="1"/>
  <c r="M1"/>
  <c r="G22" i="3"/>
  <c r="G23"/>
  <c r="G18" i="2"/>
  <c r="R18" s="1"/>
  <c r="AJ16"/>
  <c r="AK16" s="1"/>
  <c r="AJ27"/>
  <c r="AK27" s="1"/>
  <c r="AI27"/>
  <c r="AJ43"/>
  <c r="AJ20"/>
  <c r="AI20"/>
  <c r="AK20" s="1"/>
  <c r="AI28"/>
  <c r="AJ32"/>
  <c r="AK32" s="1"/>
  <c r="AI32"/>
  <c r="AI36"/>
  <c r="AJ40"/>
  <c r="AI40"/>
  <c r="AK40" s="1"/>
  <c r="AJ48"/>
  <c r="AI52"/>
  <c r="AK52" s="1"/>
  <c r="AJ18"/>
  <c r="AK18" s="1"/>
  <c r="AJ49"/>
  <c r="AK49" s="1"/>
  <c r="G25"/>
  <c r="AJ42"/>
  <c r="F49"/>
  <c r="G49"/>
  <c r="S49" s="1"/>
  <c r="AI47"/>
  <c r="AI31"/>
  <c r="F44"/>
  <c r="G44" s="1"/>
  <c r="F40"/>
  <c r="G40" s="1"/>
  <c r="R40" s="1"/>
  <c r="F36"/>
  <c r="G36" s="1"/>
  <c r="R36"/>
  <c r="F37"/>
  <c r="G37"/>
  <c r="S37" s="1"/>
  <c r="F29"/>
  <c r="G29" s="1"/>
  <c r="F11"/>
  <c r="G11"/>
  <c r="S11" s="1"/>
  <c r="AJ21"/>
  <c r="F23"/>
  <c r="G23" s="1"/>
  <c r="F15"/>
  <c r="G15" s="1"/>
  <c r="R15" s="1"/>
  <c r="F17"/>
  <c r="G17" s="1"/>
  <c r="R17" s="1"/>
  <c r="F13"/>
  <c r="G13"/>
  <c r="S13" s="1"/>
  <c r="AI33"/>
  <c r="AI41"/>
  <c r="AJ9"/>
  <c r="AK9" s="1"/>
  <c r="AI14"/>
  <c r="AI17"/>
  <c r="AI38"/>
  <c r="AJ51"/>
  <c r="AK51" s="1"/>
  <c r="AJ23"/>
  <c r="AI34"/>
  <c r="AK34"/>
  <c r="AJ22"/>
  <c r="AK22"/>
  <c r="S10"/>
  <c r="AJ7"/>
  <c r="AK7" s="1"/>
  <c r="AJ11"/>
  <c r="AK11" s="1"/>
  <c r="AJ15"/>
  <c r="S16"/>
  <c r="S40"/>
  <c r="R11"/>
  <c r="S36"/>
  <c r="R37"/>
  <c r="W19" l="1"/>
  <c r="F3"/>
  <c r="G3" s="1"/>
  <c r="S3" s="1"/>
  <c r="F6"/>
  <c r="G6" s="1"/>
  <c r="S6" s="1"/>
  <c r="S51"/>
  <c r="R51"/>
  <c r="S47"/>
  <c r="R47"/>
  <c r="R43"/>
  <c r="S43"/>
  <c r="R39"/>
  <c r="S39"/>
  <c r="S35"/>
  <c r="R35"/>
  <c r="S31"/>
  <c r="R31"/>
  <c r="R23"/>
  <c r="S23"/>
  <c r="R46"/>
  <c r="S46"/>
  <c r="S20"/>
  <c r="R20"/>
  <c r="S33"/>
  <c r="R33"/>
  <c r="R26"/>
  <c r="S26"/>
  <c r="R44"/>
  <c r="S44"/>
  <c r="AK42"/>
  <c r="R13"/>
  <c r="R49"/>
  <c r="E11" i="3"/>
  <c r="AI44" i="2"/>
  <c r="AK44" s="1"/>
  <c r="AJ10"/>
  <c r="AK10" s="1"/>
  <c r="AK43"/>
  <c r="AJ50"/>
  <c r="AK50" s="1"/>
  <c r="F4"/>
  <c r="G4" s="1"/>
  <c r="R4" s="1"/>
  <c r="F7"/>
  <c r="G7" s="1"/>
  <c r="S7" s="1"/>
  <c r="F5"/>
  <c r="G5" s="1"/>
  <c r="S15"/>
  <c r="AK21"/>
  <c r="AJ35"/>
  <c r="AK35" s="1"/>
  <c r="S12"/>
  <c r="R12"/>
  <c r="R41"/>
  <c r="S41"/>
  <c r="S22"/>
  <c r="R22"/>
  <c r="R48"/>
  <c r="S48"/>
  <c r="R8"/>
  <c r="S8"/>
  <c r="R6"/>
  <c r="R5"/>
  <c r="S5"/>
  <c r="R45"/>
  <c r="S45"/>
  <c r="S24"/>
  <c r="R24"/>
  <c r="K139" i="3"/>
  <c r="AI6" i="2"/>
  <c r="AJ6"/>
  <c r="AK6" s="1"/>
  <c r="AJ26"/>
  <c r="AI26"/>
  <c r="AI30"/>
  <c r="AJ30"/>
  <c r="AK30" s="1"/>
  <c r="AJ39"/>
  <c r="AI39"/>
  <c r="S17"/>
  <c r="R38"/>
  <c r="R14"/>
  <c r="R34"/>
  <c r="S18"/>
  <c r="S30"/>
  <c r="W18"/>
  <c r="S27"/>
  <c r="R32"/>
  <c r="S32"/>
  <c r="AI37"/>
  <c r="AK37" s="1"/>
  <c r="AI24"/>
  <c r="F9"/>
  <c r="G9" s="1"/>
  <c r="S28"/>
  <c r="AI3"/>
  <c r="AJ3"/>
  <c r="AK31"/>
  <c r="AK36"/>
  <c r="AI45"/>
  <c r="AJ45"/>
  <c r="AI4"/>
  <c r="AJ4"/>
  <c r="AI8"/>
  <c r="AJ8"/>
  <c r="AK8" s="1"/>
  <c r="AI12"/>
  <c r="AJ12"/>
  <c r="AK17"/>
  <c r="AK24"/>
  <c r="AK28"/>
  <c r="AJ46"/>
  <c r="AI46"/>
  <c r="R52"/>
  <c r="S50"/>
  <c r="S19"/>
  <c r="S42"/>
  <c r="AK15"/>
  <c r="R21"/>
  <c r="S21"/>
  <c r="R29"/>
  <c r="S29"/>
  <c r="R25"/>
  <c r="S25"/>
  <c r="AI19"/>
  <c r="AK19" s="1"/>
  <c r="W15"/>
  <c r="W17"/>
  <c r="W16"/>
  <c r="AJ5"/>
  <c r="AI5"/>
  <c r="AJ13"/>
  <c r="AK13" s="1"/>
  <c r="AI13"/>
  <c r="AI25"/>
  <c r="AJ25"/>
  <c r="AI29"/>
  <c r="AJ29"/>
  <c r="AK33"/>
  <c r="AK38"/>
  <c r="AK47"/>
  <c r="F24" i="3" l="1"/>
  <c r="G24" s="1"/>
  <c r="E50"/>
  <c r="R3" i="2"/>
  <c r="S4"/>
  <c r="W3"/>
  <c r="F19" i="3" s="1"/>
  <c r="G19" s="1"/>
  <c r="AK12" i="2"/>
  <c r="AK4"/>
  <c r="AK45"/>
  <c r="AK3"/>
  <c r="R7"/>
  <c r="AK5"/>
  <c r="AK29"/>
  <c r="AK46"/>
  <c r="R9"/>
  <c r="S9"/>
  <c r="W4"/>
  <c r="AK25"/>
  <c r="W20"/>
  <c r="AK39"/>
  <c r="AK26"/>
  <c r="W5"/>
  <c r="Y3" l="1"/>
  <c r="Y4"/>
  <c r="F20" i="3"/>
  <c r="G20" s="1"/>
  <c r="Y5" i="2"/>
  <c r="F21" i="3"/>
  <c r="G21" s="1"/>
  <c r="W6" i="2"/>
  <c r="Y6" s="1"/>
  <c r="G25" i="3" l="1"/>
  <c r="A125" s="1"/>
  <c r="A126" s="1"/>
  <c r="A127" s="1"/>
  <c r="C127" s="1"/>
  <c r="J126" s="1"/>
  <c r="J128" s="1"/>
  <c r="J129" s="1"/>
  <c r="J130" s="1"/>
  <c r="K126" l="1"/>
  <c r="K128" s="1"/>
  <c r="K129" s="1"/>
  <c r="K130" s="1"/>
  <c r="F126"/>
  <c r="F128" s="1"/>
  <c r="F129" s="1"/>
  <c r="F130" s="1"/>
  <c r="M126"/>
  <c r="M128" s="1"/>
  <c r="M129" s="1"/>
  <c r="M130" s="1"/>
  <c r="M131" s="1"/>
  <c r="M132" s="1"/>
  <c r="E126"/>
  <c r="E128" s="1"/>
  <c r="E129" s="1"/>
  <c r="E130" s="1"/>
  <c r="I126"/>
  <c r="I128" s="1"/>
  <c r="I129" s="1"/>
  <c r="I130" s="1"/>
  <c r="C126"/>
  <c r="C128" s="1"/>
  <c r="C129" s="1"/>
  <c r="C130" s="1"/>
  <c r="D126"/>
  <c r="D128" s="1"/>
  <c r="D129" s="1"/>
  <c r="D130" s="1"/>
  <c r="H126"/>
  <c r="H128" s="1"/>
  <c r="H129" s="1"/>
  <c r="H130" s="1"/>
  <c r="L126"/>
  <c r="L128" s="1"/>
  <c r="L129" s="1"/>
  <c r="L130" s="1"/>
  <c r="G126"/>
  <c r="G128" s="1"/>
  <c r="G129" s="1"/>
  <c r="G130" s="1"/>
  <c r="G131" s="1"/>
  <c r="G132" s="1"/>
  <c r="J131"/>
  <c r="J132" s="1"/>
  <c r="L131" l="1"/>
  <c r="K132" s="1"/>
  <c r="F131"/>
  <c r="F132" s="1"/>
  <c r="D131"/>
  <c r="C132" s="1"/>
  <c r="E131"/>
  <c r="I131"/>
  <c r="H132" s="1"/>
  <c r="H131"/>
  <c r="J140" s="1"/>
  <c r="J138" s="1"/>
  <c r="L132" l="1"/>
  <c r="D132"/>
  <c r="E132"/>
  <c r="J139"/>
  <c r="J137" s="1"/>
  <c r="J136" s="1"/>
  <c r="H133" s="1"/>
  <c r="I132"/>
  <c r="A134" l="1"/>
  <c r="A26" s="1"/>
</calcChain>
</file>

<file path=xl/comments1.xml><?xml version="1.0" encoding="utf-8"?>
<comments xmlns="http://schemas.openxmlformats.org/spreadsheetml/2006/main">
  <authors>
    <author>Autor</author>
  </authors>
  <commentList>
    <comment ref="F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Nr rachunku Bankowego w Bank Millenium:
</t>
        </r>
        <r>
          <rPr>
            <sz val="11"/>
            <color indexed="81"/>
            <rFont val="Tahoma"/>
            <family val="2"/>
            <charset val="238"/>
          </rPr>
          <t>20 1160 2202 0000 0002 7307 0867</t>
        </r>
        <r>
          <rPr>
            <b/>
            <sz val="9"/>
            <color indexed="81"/>
            <rFont val="Tahoma"/>
            <family val="2"/>
            <charset val="238"/>
          </rPr>
          <t xml:space="preserve">
Nazwa Odbiorcy:</t>
        </r>
        <r>
          <rPr>
            <sz val="9"/>
            <color indexed="81"/>
            <rFont val="Tahoma"/>
            <family val="2"/>
            <charset val="238"/>
          </rPr>
          <t xml:space="preserve">
ZWIĄZEK LEŚNIKÓW POLSKICH                   
OKRĘGU WARSZAWSKIEGO
</t>
        </r>
        <r>
          <rPr>
            <b/>
            <sz val="9"/>
            <color indexed="81"/>
            <rFont val="Tahoma"/>
            <family val="2"/>
            <charset val="238"/>
          </rPr>
          <t xml:space="preserve">Adres Odbiorcy:
</t>
        </r>
        <r>
          <rPr>
            <sz val="9"/>
            <color indexed="81"/>
            <rFont val="Tahoma"/>
            <family val="2"/>
            <charset val="238"/>
          </rPr>
          <t>ul. Grochowska 278,
03-841 Warszawa</t>
        </r>
      </text>
    </comment>
    <comment ref="A125" authorId="0">
      <text>
        <r>
          <rPr>
            <b/>
            <sz val="8"/>
            <color indexed="81"/>
            <rFont val="Tahoma"/>
            <family val="2"/>
            <charset val="238"/>
          </rPr>
          <t>Autor:
tutaj pobierz 2 kwotę do przekształcenia 
=adres komórki z liczbą</t>
        </r>
      </text>
    </comment>
    <comment ref="A134" authorId="0">
      <text>
        <r>
          <rPr>
            <b/>
            <sz val="8"/>
            <color indexed="81"/>
            <rFont val="Tahoma"/>
            <family val="2"/>
            <charset val="238"/>
          </rPr>
          <t>Zbyszek</t>
        </r>
        <r>
          <rPr>
            <sz val="8"/>
            <color indexed="81"/>
            <rFont val="Tahoma"/>
            <family val="2"/>
            <charset val="238"/>
          </rPr>
          <t xml:space="preserve">
tę komórkę pobierz w miejsce arkusza, gdzie ma być wpisana 2 kwota słownie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P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Wybierz z listy lub wpisz:</t>
        </r>
        <r>
          <rPr>
            <b/>
            <sz val="9"/>
            <color indexed="81"/>
            <rFont val="Tahoma"/>
            <family val="2"/>
            <charset val="238"/>
          </rPr>
          <t xml:space="preserve">
- namiot   </t>
        </r>
        <r>
          <rPr>
            <sz val="9"/>
            <color indexed="81"/>
            <rFont val="Tahoma"/>
            <family val="2"/>
            <charset val="238"/>
          </rPr>
          <t>- (świeże powietrze i wygoda)</t>
        </r>
        <r>
          <rPr>
            <b/>
            <sz val="9"/>
            <color indexed="81"/>
            <rFont val="Tahoma"/>
            <family val="2"/>
            <charset val="238"/>
          </rPr>
          <t xml:space="preserve">
- pokój   </t>
        </r>
        <r>
          <rPr>
            <sz val="9"/>
            <color indexed="81"/>
            <rFont val="Tahoma"/>
            <family val="2"/>
            <charset val="238"/>
          </rPr>
          <t xml:space="preserve">  - (pokój 2-4 osobowy)</t>
        </r>
        <r>
          <rPr>
            <b/>
            <sz val="9"/>
            <color indexed="81"/>
            <rFont val="Tahoma"/>
            <family val="2"/>
            <charset val="238"/>
          </rPr>
          <t xml:space="preserve">
- izba    </t>
        </r>
        <r>
          <rPr>
            <sz val="9"/>
            <color indexed="81"/>
            <rFont val="Tahoma"/>
            <family val="2"/>
            <charset val="238"/>
          </rPr>
          <t xml:space="preserve">    - (pokój 5-12 osobowy)
 </t>
        </r>
      </text>
    </comment>
  </commentList>
</comments>
</file>

<file path=xl/sharedStrings.xml><?xml version="1.0" encoding="utf-8"?>
<sst xmlns="http://schemas.openxmlformats.org/spreadsheetml/2006/main" count="978" uniqueCount="324">
  <si>
    <t xml:space="preserve">Lp. </t>
  </si>
  <si>
    <t>1.</t>
  </si>
  <si>
    <t>2.</t>
  </si>
  <si>
    <t>3.</t>
  </si>
  <si>
    <t>4.</t>
  </si>
  <si>
    <t>S</t>
  </si>
  <si>
    <t>M</t>
  </si>
  <si>
    <t>L</t>
  </si>
  <si>
    <t>XL</t>
  </si>
  <si>
    <t>XXL</t>
  </si>
  <si>
    <t>5.</t>
  </si>
  <si>
    <t xml:space="preserve">A. ZGŁOSZENIE </t>
  </si>
  <si>
    <t xml:space="preserve">B. KOSZTY UCZESTNICTWA </t>
  </si>
  <si>
    <t>Lp.</t>
  </si>
  <si>
    <t>Opis usługi</t>
  </si>
  <si>
    <t>Liczba osób</t>
  </si>
  <si>
    <t>Razem</t>
  </si>
  <si>
    <t>Liczba uczestników (imienny wykaz w załączeniu)</t>
  </si>
  <si>
    <r>
      <t>Czy ma być wystawione potwierdzenie przyjęcia wpłaty? (</t>
    </r>
    <r>
      <rPr>
        <b/>
        <i/>
        <sz val="12"/>
        <color indexed="8"/>
        <rFont val="Times New Roman"/>
        <family val="1"/>
        <charset val="238"/>
      </rPr>
      <t>Tak/Nie</t>
    </r>
    <r>
      <rPr>
        <sz val="12"/>
        <color indexed="8"/>
        <rFont val="Times New Roman"/>
        <family val="1"/>
        <charset val="238"/>
      </rPr>
      <t>)</t>
    </r>
  </si>
  <si>
    <t>Podpis kierownika drużyny:</t>
  </si>
  <si>
    <t>Pieczątka i podpis kierownika jednostki:</t>
  </si>
  <si>
    <t>code</t>
  </si>
  <si>
    <t>namiot</t>
  </si>
  <si>
    <t>pokój mały</t>
  </si>
  <si>
    <t>pokój duży</t>
  </si>
  <si>
    <t>rozmiar mały</t>
  </si>
  <si>
    <t>rozmiar średni</t>
  </si>
  <si>
    <t>rozmiar duży</t>
  </si>
  <si>
    <t>rozmiar dziecięcy</t>
  </si>
  <si>
    <t>rozmiar b. duży</t>
  </si>
  <si>
    <t>DRUŻYNA:</t>
  </si>
  <si>
    <t>RAZEM</t>
  </si>
  <si>
    <t>Zestawienie koszulek</t>
  </si>
  <si>
    <t>Pesel</t>
  </si>
  <si>
    <t>Uwagi</t>
  </si>
  <si>
    <t>Jednostka</t>
  </si>
  <si>
    <t>autokarowo - piesza</t>
  </si>
  <si>
    <t>motocyklowa</t>
  </si>
  <si>
    <t>ZESTAWIENIE TRAS</t>
  </si>
  <si>
    <t>Nazwa Trasy</t>
  </si>
  <si>
    <t>Rodzaj trasy</t>
  </si>
  <si>
    <t>Wybrana trasa nr:</t>
  </si>
  <si>
    <t>RAZEM OSÓB</t>
  </si>
  <si>
    <t>Notatki własne</t>
  </si>
  <si>
    <t>Nie</t>
  </si>
  <si>
    <t>JEŻELI</t>
  </si>
  <si>
    <t>DŁ</t>
  </si>
  <si>
    <t>PRAWY</t>
  </si>
  <si>
    <t>LEWY</t>
  </si>
  <si>
    <t>od lewej</t>
  </si>
  <si>
    <t>słownie</t>
  </si>
  <si>
    <t xml:space="preserve">Słownie:  </t>
  </si>
  <si>
    <t xml:space="preserve"> </t>
  </si>
  <si>
    <t>0</t>
  </si>
  <si>
    <t xml:space="preserve">zero </t>
  </si>
  <si>
    <t xml:space="preserve">złotych, </t>
  </si>
  <si>
    <t xml:space="preserve">tysięcy </t>
  </si>
  <si>
    <t>groszy.</t>
  </si>
  <si>
    <t>000</t>
  </si>
  <si>
    <t xml:space="preserve">jeden </t>
  </si>
  <si>
    <t xml:space="preserve">milion </t>
  </si>
  <si>
    <t xml:space="preserve">sto </t>
  </si>
  <si>
    <t xml:space="preserve">złoty, </t>
  </si>
  <si>
    <t xml:space="preserve">tysiąc </t>
  </si>
  <si>
    <t>grosz.</t>
  </si>
  <si>
    <t xml:space="preserve">dwa </t>
  </si>
  <si>
    <t xml:space="preserve">miliony </t>
  </si>
  <si>
    <t xml:space="preserve">dwieście </t>
  </si>
  <si>
    <t xml:space="preserve">złote, </t>
  </si>
  <si>
    <t xml:space="preserve">tysiące </t>
  </si>
  <si>
    <t>grosze.</t>
  </si>
  <si>
    <t xml:space="preserve">trzy </t>
  </si>
  <si>
    <t xml:space="preserve">trzysta </t>
  </si>
  <si>
    <t xml:space="preserve">cztery </t>
  </si>
  <si>
    <t xml:space="preserve">czterysta </t>
  </si>
  <si>
    <t xml:space="preserve">pięć </t>
  </si>
  <si>
    <t xml:space="preserve">milionów </t>
  </si>
  <si>
    <t xml:space="preserve">pięćset </t>
  </si>
  <si>
    <t xml:space="preserve">sześć </t>
  </si>
  <si>
    <t xml:space="preserve">sześćset </t>
  </si>
  <si>
    <t xml:space="preserve">siedem </t>
  </si>
  <si>
    <t xml:space="preserve">siedemset </t>
  </si>
  <si>
    <t xml:space="preserve">osiem </t>
  </si>
  <si>
    <t xml:space="preserve">osiemset </t>
  </si>
  <si>
    <t xml:space="preserve">dziewięć </t>
  </si>
  <si>
    <t xml:space="preserve">dziewięćset </t>
  </si>
  <si>
    <t xml:space="preserve">dziesięć 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</si>
  <si>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</si>
  <si>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</si>
  <si>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</si>
  <si>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</si>
  <si>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</si>
  <si>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</si>
  <si>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</si>
  <si>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</si>
  <si>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</si>
  <si>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</si>
  <si>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</si>
  <si>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</si>
  <si>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</si>
  <si>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</si>
  <si>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</si>
  <si>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</si>
  <si>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</si>
  <si>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</si>
  <si>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dziewiątnaście </t>
  </si>
  <si>
    <t xml:space="preserve">dwadzieścia </t>
  </si>
  <si>
    <t xml:space="preserve">dwadzieścia jeden </t>
  </si>
  <si>
    <t xml:space="preserve">dwadzieścia dwa </t>
  </si>
  <si>
    <t xml:space="preserve">dwadzieścia trzy </t>
  </si>
  <si>
    <t xml:space="preserve">dwadzieścia cztery </t>
  </si>
  <si>
    <t xml:space="preserve">dwadzieścia pięć </t>
  </si>
  <si>
    <t xml:space="preserve">dwadzieścia sześć </t>
  </si>
  <si>
    <t xml:space="preserve">dwadzieścia siedem </t>
  </si>
  <si>
    <t xml:space="preserve">dwadzieścia osiem </t>
  </si>
  <si>
    <t xml:space="preserve">dwadzieścia dziewięć </t>
  </si>
  <si>
    <t xml:space="preserve">trzydzieści </t>
  </si>
  <si>
    <t xml:space="preserve">trzydzieści jeden </t>
  </si>
  <si>
    <t xml:space="preserve">trzydzieści dwa </t>
  </si>
  <si>
    <t xml:space="preserve">trzydzieści trzy </t>
  </si>
  <si>
    <t xml:space="preserve">trzydzieści cztery </t>
  </si>
  <si>
    <t xml:space="preserve">trzydzieści pięć </t>
  </si>
  <si>
    <t xml:space="preserve">trzydzieści sześć </t>
  </si>
  <si>
    <t xml:space="preserve">trzydzieści siedem </t>
  </si>
  <si>
    <t xml:space="preserve">trzydzieści osiem </t>
  </si>
  <si>
    <t xml:space="preserve">trzydzieści dziewięć </t>
  </si>
  <si>
    <t xml:space="preserve">czterdzieści </t>
  </si>
  <si>
    <t xml:space="preserve">czterdzieści jeden </t>
  </si>
  <si>
    <t xml:space="preserve">czterdzieści dwa </t>
  </si>
  <si>
    <t xml:space="preserve">czterdzieści trzy </t>
  </si>
  <si>
    <t xml:space="preserve">czterdzieści cztery </t>
  </si>
  <si>
    <t xml:space="preserve">czterdzieści pięć </t>
  </si>
  <si>
    <t xml:space="preserve">czterdzieści sześć </t>
  </si>
  <si>
    <t xml:space="preserve">czterdzieści siedem </t>
  </si>
  <si>
    <t xml:space="preserve">czterdzieści osiem </t>
  </si>
  <si>
    <t xml:space="preserve">czterdzieści dziewięć </t>
  </si>
  <si>
    <t xml:space="preserve">pięćdziesiąt </t>
  </si>
  <si>
    <t xml:space="preserve">pięćdziesiąt jeden </t>
  </si>
  <si>
    <t xml:space="preserve">pięćdziesiąt dwa </t>
  </si>
  <si>
    <t xml:space="preserve">pięćdziesiąt trzy </t>
  </si>
  <si>
    <t xml:space="preserve">pięćdziesiąt cztery </t>
  </si>
  <si>
    <t xml:space="preserve">pięćdziesiąt pięć </t>
  </si>
  <si>
    <t xml:space="preserve">pięćdziesiąt sześć </t>
  </si>
  <si>
    <t xml:space="preserve">pięćdziesiąt siedem </t>
  </si>
  <si>
    <t xml:space="preserve">pięćdziesiąt osiem </t>
  </si>
  <si>
    <t xml:space="preserve">pięćdziesiąt dziewięć </t>
  </si>
  <si>
    <t xml:space="preserve">sześćdziesiąt </t>
  </si>
  <si>
    <t xml:space="preserve">sześćdziesiąt jeden </t>
  </si>
  <si>
    <t xml:space="preserve">sześćdziesiąt dwa </t>
  </si>
  <si>
    <t xml:space="preserve">sześćdziesiąt trzy </t>
  </si>
  <si>
    <t xml:space="preserve">sześćdziesiąt cztery </t>
  </si>
  <si>
    <t xml:space="preserve">sześćdziesiąt pięć </t>
  </si>
  <si>
    <t xml:space="preserve">sześćdziesiąt sześć </t>
  </si>
  <si>
    <t xml:space="preserve">sześćdziesiąt siedem </t>
  </si>
  <si>
    <t xml:space="preserve">sześćdziesiąt osiem </t>
  </si>
  <si>
    <t xml:space="preserve">sześćdziesiąt dziewięć </t>
  </si>
  <si>
    <t xml:space="preserve">siedemdziesiąt </t>
  </si>
  <si>
    <t xml:space="preserve">siedemdziesiąt jeden </t>
  </si>
  <si>
    <t xml:space="preserve">siedemdziesiąt dwa </t>
  </si>
  <si>
    <t xml:space="preserve">siedemdziesiąt trzy </t>
  </si>
  <si>
    <t xml:space="preserve">siedemdziesiąt cztery </t>
  </si>
  <si>
    <t xml:space="preserve">siedemdziesiąt pięć </t>
  </si>
  <si>
    <t xml:space="preserve">siedemdziesiąt sześć </t>
  </si>
  <si>
    <t xml:space="preserve">siedemdziesiąt siedem </t>
  </si>
  <si>
    <t xml:space="preserve">siedemdziesiąt osiem </t>
  </si>
  <si>
    <t xml:space="preserve">siedemdziesiąt dziewięć </t>
  </si>
  <si>
    <t xml:space="preserve">osiemdziesiąt </t>
  </si>
  <si>
    <t xml:space="preserve">osiemdziesiąt jeden </t>
  </si>
  <si>
    <t xml:space="preserve">osiemdziesiąt dwa </t>
  </si>
  <si>
    <t xml:space="preserve">osiemdziesiąt trzy </t>
  </si>
  <si>
    <t xml:space="preserve">osiemdziesiąt cztery </t>
  </si>
  <si>
    <t xml:space="preserve">osiemdziesiąt pięć </t>
  </si>
  <si>
    <t xml:space="preserve">osiemdziesiąt sześć </t>
  </si>
  <si>
    <t xml:space="preserve">osiemdziesiąt siedem </t>
  </si>
  <si>
    <t xml:space="preserve">osiemdziesiąt osiem </t>
  </si>
  <si>
    <t xml:space="preserve">osiemdziesiąt dziewięć </t>
  </si>
  <si>
    <t xml:space="preserve">dziewięćdziesiąt </t>
  </si>
  <si>
    <t xml:space="preserve">dziewięćdziesiąt jeden </t>
  </si>
  <si>
    <t xml:space="preserve">dziewięćdziesiąt dwa </t>
  </si>
  <si>
    <t xml:space="preserve">dziewięćdziesiąt trzy </t>
  </si>
  <si>
    <t xml:space="preserve">dziewięćdziesiąt cztery </t>
  </si>
  <si>
    <t xml:space="preserve">dziewięćdziesiąt pięć </t>
  </si>
  <si>
    <t xml:space="preserve">dziewięćdziesiąt sześć </t>
  </si>
  <si>
    <t xml:space="preserve">dziewięćdziesiąt siedem </t>
  </si>
  <si>
    <t xml:space="preserve">dziewięćdziesiąt osiem </t>
  </si>
  <si>
    <t xml:space="preserve">dziewięćdziesiąt dziewięć </t>
  </si>
  <si>
    <t>R A Z E M:</t>
  </si>
  <si>
    <t>pokój</t>
  </si>
  <si>
    <t>izba</t>
  </si>
  <si>
    <t>kontrola
poprawności
wpisów</t>
  </si>
  <si>
    <t>pokoje 2-4 os.</t>
  </si>
  <si>
    <t>pokoje 5-12 os.</t>
  </si>
  <si>
    <t>namiot 8-10 osób</t>
  </si>
  <si>
    <t>3A</t>
  </si>
  <si>
    <t>5A</t>
  </si>
  <si>
    <t>7A</t>
  </si>
  <si>
    <t>8A</t>
  </si>
  <si>
    <t>9A</t>
  </si>
  <si>
    <t>11A</t>
  </si>
  <si>
    <t>12A</t>
  </si>
  <si>
    <t>14A</t>
  </si>
  <si>
    <t>18A</t>
  </si>
  <si>
    <t>19A</t>
  </si>
  <si>
    <t>20A</t>
  </si>
  <si>
    <t>21A</t>
  </si>
  <si>
    <t>22A</t>
  </si>
  <si>
    <t>3B</t>
  </si>
  <si>
    <t>5B</t>
  </si>
  <si>
    <t>7B</t>
  </si>
  <si>
    <t>8B</t>
  </si>
  <si>
    <t>9B</t>
  </si>
  <si>
    <t>11B</t>
  </si>
  <si>
    <t>12B</t>
  </si>
  <si>
    <t>14B</t>
  </si>
  <si>
    <t>18B</t>
  </si>
  <si>
    <t>19B</t>
  </si>
  <si>
    <t>20B</t>
  </si>
  <si>
    <t>21B</t>
  </si>
  <si>
    <t>22B</t>
  </si>
  <si>
    <t>Stawka
zł./os</t>
  </si>
  <si>
    <t>Proponowane numery tras alternatywnych w przypadku braku miejsc na trasie wybranej:</t>
  </si>
  <si>
    <t>Zestawienie noclegów</t>
  </si>
  <si>
    <t>Zestawienie
z listy uczestników</t>
  </si>
  <si>
    <t>Noclegi przyznane przez Organizatora</t>
  </si>
  <si>
    <t>Różnica</t>
  </si>
  <si>
    <t>Opłata za trasę nr:</t>
  </si>
  <si>
    <t>do weryf.</t>
  </si>
  <si>
    <t>Przesyłając Kartę Zgłoszeniową akceptujemy Regulamin Rajdu.</t>
  </si>
  <si>
    <t>Pobyt w bazie - nocleg w pokojach 2-4 osobowych</t>
  </si>
  <si>
    <t>Pobyt w bazie - nocleg w izbach 5-12 osobowych</t>
  </si>
  <si>
    <t>Pobyt w bazie - nocleg w namiotach 8-10 osobowych</t>
  </si>
  <si>
    <t>Kolacja 07.08.2013</t>
  </si>
  <si>
    <t>Śniadanie 11.08.2013</t>
  </si>
  <si>
    <t>Data:</t>
  </si>
  <si>
    <t>rozmiar b.b. duży</t>
  </si>
  <si>
    <t>kierownik drużyny</t>
  </si>
  <si>
    <t>Trasy</t>
  </si>
  <si>
    <t>trasy</t>
  </si>
  <si>
    <t>Nr</t>
  </si>
  <si>
    <t>ilość</t>
  </si>
  <si>
    <t>miejsc</t>
  </si>
  <si>
    <t>koszt</t>
  </si>
  <si>
    <t>1 os</t>
  </si>
  <si>
    <t>Kierownik Drużyny:</t>
  </si>
  <si>
    <t>Telefon:</t>
  </si>
  <si>
    <t>e-mail:</t>
  </si>
  <si>
    <t>Nazwa Drużyny:</t>
  </si>
  <si>
    <t xml:space="preserve">Adres jednostki zgłaszającej:            </t>
  </si>
  <si>
    <t>Nazwisko i Imię</t>
  </si>
  <si>
    <t xml:space="preserve">       </t>
  </si>
  <si>
    <t>Wpisowe należy wpłacić w ciągu 5 dni od daty potwierdzenia rezerwacji na podane poniżej konto bankowe wpisując w tytule przelewu:</t>
  </si>
  <si>
    <t xml:space="preserve"> XXVII OGÓLNOPOLSKI RAJD LEŚNIKÓW               </t>
  </si>
  <si>
    <t>Kolor koszulki</t>
  </si>
  <si>
    <t>zielony</t>
  </si>
  <si>
    <t>niebieski</t>
  </si>
  <si>
    <t>żółty</t>
  </si>
  <si>
    <t>czarny</t>
  </si>
  <si>
    <t>Celestynów</t>
  </si>
  <si>
    <t>MAŁE ALE FAJNE</t>
  </si>
  <si>
    <t>Chojnów</t>
  </si>
  <si>
    <t>ZAMKI I PAŁACE ZIEMI PIASECZYŃSKIEJ I WARSZAWY</t>
  </si>
  <si>
    <t>Drewnica</t>
  </si>
  <si>
    <t>SZLAKIEM CUDU NAD WISŁĄ – ZABYTKI WARSZAWY</t>
  </si>
  <si>
    <t>pieszo - autokarowa</t>
  </si>
  <si>
    <t>ŚLADAMI HISTORII MAZOWSZA I ZIEMI GARWOLIŃSKIEJ</t>
  </si>
  <si>
    <t>Garwolin</t>
  </si>
  <si>
    <t>Jabłonna</t>
  </si>
  <si>
    <t>ŚLADAMI CHOPINA  I ŚLADAMI HISTORII</t>
  </si>
  <si>
    <t>7C</t>
  </si>
  <si>
    <t>Łochów</t>
  </si>
  <si>
    <t>MALOWNICZE ZAKĄTKI ZIEMI ŁOCHOWSKIEJ</t>
  </si>
  <si>
    <t>14C</t>
  </si>
  <si>
    <t>PERŁY LASÓW ŁUKOWSKICH I OKOLIC</t>
  </si>
  <si>
    <t>Łuków</t>
  </si>
  <si>
    <t>PERŁY LASÓW ŁUKOWSKICH I OKOLIC”</t>
  </si>
  <si>
    <t xml:space="preserve">MIŃSKIE LASKI, PIASKI I… </t>
  </si>
  <si>
    <t>Mińsk</t>
  </si>
  <si>
    <t>Siedlce</t>
  </si>
  <si>
    <t>POGRANICZE MAZOWSZA I PODLASIA</t>
  </si>
  <si>
    <t>NADBUŻAŃSKIE KLIMATY LENIWIE I KOMFORTOWO</t>
  </si>
  <si>
    <t>Sokołów</t>
  </si>
  <si>
    <t>RAJSKI UROK BUGU</t>
  </si>
  <si>
    <t>Ostrów Mazowiecka</t>
  </si>
  <si>
    <t xml:space="preserve">CHARAKTERNE PUSZCZAKI - BIAŁE I ZIELONE </t>
  </si>
  <si>
    <t>MAZOWSZE NA WODZIE I W ZAGRODZIE</t>
  </si>
  <si>
    <t>Płońsk</t>
  </si>
  <si>
    <t>MILITARNIE I LUDOWO</t>
  </si>
  <si>
    <t>NAPOLEOŃSKIM  SZLAKIEM  W  PUSZCZY  BIAŁEJ</t>
  </si>
  <si>
    <t>Pułtusk</t>
  </si>
  <si>
    <t>NIEODKRYTA PUSZCZA BIAŁA ZE STOLICĄ W TLE</t>
  </si>
  <si>
    <t xml:space="preserve"> Wyszków</t>
  </si>
  <si>
    <t>NIEODKRYTA PUSZCZA BIAŁA</t>
  </si>
  <si>
    <t>WARSZAWSKIE IMPRESJE Z PUSZCZĄ BIAŁĄ W TLE</t>
  </si>
  <si>
    <t>Łuków i Celestynów</t>
  </si>
  <si>
    <r>
      <t xml:space="preserve">Rozmiar koszulki
</t>
    </r>
    <r>
      <rPr>
        <b/>
        <sz val="8"/>
        <color indexed="8"/>
        <rFont val="Comic Sans MS"/>
        <family val="4"/>
        <charset val="238"/>
      </rPr>
      <t>S, M, L,
XL, XXL</t>
    </r>
  </si>
  <si>
    <t>Bank Millenium</t>
  </si>
  <si>
    <t>Tabela - zestawienie dla organizatorów Rajdu</t>
  </si>
  <si>
    <t>Nr
karty</t>
  </si>
  <si>
    <t>Data
rejestracji</t>
  </si>
  <si>
    <t>Nazwa Drużyny</t>
  </si>
  <si>
    <t>Adres Drużyny</t>
  </si>
  <si>
    <t>Zadekl
liczba
uczest</t>
  </si>
  <si>
    <t>Osoba
odpowiedzialna</t>
  </si>
  <si>
    <t>Telefon
kontaktowy</t>
  </si>
  <si>
    <t>e-mail</t>
  </si>
  <si>
    <t>Nr
trasy</t>
  </si>
  <si>
    <t xml:space="preserve">KARTA ZGŁOSZENIOWA     </t>
  </si>
  <si>
    <t>nr karty</t>
  </si>
  <si>
    <t>data rejestracji</t>
  </si>
  <si>
    <t>"WARSZAWA DA SIĘ LUBIĆ"</t>
  </si>
  <si>
    <t>RDLP w Warszawie 18-20 czerwca 2015 r.</t>
  </si>
  <si>
    <t>Upoważniamy Organizatorów XXVII Ogólnopolskiego Rajdu Leśników do uregulowania w naszym imieniu wszelkich płatności wynikających z udziału w Rajdzie.</t>
  </si>
  <si>
    <t>20 1160 2202 0000 0002 7307 0867</t>
  </si>
  <si>
    <t>Nadleśnictwo</t>
  </si>
  <si>
    <t xml:space="preserve">pieszo - autokarowo - żeglugowa </t>
  </si>
  <si>
    <t>kajakowo - utokarowo - piesza</t>
  </si>
  <si>
    <t>autokarowo - pieszo - żeglugowa</t>
  </si>
  <si>
    <t>kajakowo - pieszo - autokarowa</t>
  </si>
  <si>
    <t>kajakowo - rowerowo - piesza</t>
  </si>
  <si>
    <t>autokarowo - rowerowo - piesza</t>
  </si>
  <si>
    <t>kajakowo - autokarowo - piesza</t>
  </si>
  <si>
    <t>autokarowo – kajakowo - piesza</t>
  </si>
  <si>
    <t>autokarowo - żeglugowo - piesza</t>
  </si>
  <si>
    <t>autokarowa, ruchowa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</si>
</sst>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64" formatCode="[$-F800]dddd\,\ mmmm\ dd\,\ yyyy"/>
    <numFmt numFmtId="165" formatCode="_-* #,##0\ &quot;zł&quot;_-;\-* #,##0\ &quot;zł&quot;_-;_-* &quot;-&quot;??\ &quot;zł&quot;_-;_-@_-"/>
    <numFmt numFmtId="166" formatCode="00000000000"/>
    <numFmt numFmtId="167" formatCode="[$-415]d\ mmm;@"/>
    <numFmt numFmtId="168" formatCode="yyyy/mm/dd;@"/>
  </numFmts>
  <fonts count="49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Comic Sans MS"/>
      <family val="4"/>
      <charset val="238"/>
    </font>
    <font>
      <b/>
      <sz val="8"/>
      <color indexed="8"/>
      <name val="Comic Sans MS"/>
      <family val="4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omic Sans MS"/>
      <family val="4"/>
      <charset val="238"/>
    </font>
    <font>
      <b/>
      <sz val="11"/>
      <color theme="1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omic Sans MS"/>
      <family val="4"/>
      <charset val="238"/>
    </font>
    <font>
      <b/>
      <sz val="14"/>
      <color theme="1"/>
      <name val="Comic Sans MS"/>
      <family val="4"/>
      <charset val="238"/>
    </font>
    <font>
      <b/>
      <sz val="12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theme="0"/>
      <name val="Arial CE"/>
      <charset val="238"/>
    </font>
    <font>
      <b/>
      <i/>
      <sz val="10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sz val="11"/>
      <color theme="0"/>
      <name val="Arial CE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 CE"/>
      <family val="2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omic Sans MS"/>
      <family val="4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omic Sans MS"/>
      <family val="4"/>
      <charset val="238"/>
    </font>
    <font>
      <sz val="8"/>
      <color theme="1"/>
      <name val="Comic Sans MS"/>
      <family val="4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theme="1"/>
      <name val="Comic Sans MS"/>
      <family val="4"/>
      <charset val="238"/>
    </font>
    <font>
      <b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2060"/>
      <name val="Comic Sans MS"/>
      <family val="4"/>
      <charset val="238"/>
    </font>
    <font>
      <b/>
      <sz val="12"/>
      <color rgb="FF002060"/>
      <name val="Comic Sans MS"/>
      <family val="4"/>
      <charset val="238"/>
    </font>
    <font>
      <b/>
      <sz val="20"/>
      <color theme="1"/>
      <name val="Comic Sans MS"/>
      <family val="4"/>
      <charset val="238"/>
    </font>
    <font>
      <b/>
      <sz val="9"/>
      <color theme="1"/>
      <name val="Comic Sans MS"/>
      <family val="4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Comic Sans MS"/>
      <family val="4"/>
      <charset val="238"/>
    </font>
    <font>
      <b/>
      <sz val="8"/>
      <color theme="1"/>
      <name val="Times New Roman"/>
      <family val="1"/>
      <charset val="238"/>
    </font>
    <font>
      <b/>
      <i/>
      <sz val="11"/>
      <color rgb="FF002060"/>
      <name val="Comic Sans MS"/>
      <family val="4"/>
      <charset val="238"/>
    </font>
    <font>
      <sz val="10"/>
      <color theme="1"/>
      <name val="Comic Sans MS"/>
      <family val="4"/>
      <charset val="238"/>
    </font>
    <font>
      <b/>
      <sz val="16"/>
      <color theme="1"/>
      <name val="Comic Sans MS"/>
      <family val="4"/>
      <charset val="238"/>
    </font>
    <font>
      <sz val="6"/>
      <color theme="1"/>
      <name val="Comic Sans MS"/>
      <family val="4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8" fillId="0" borderId="0"/>
  </cellStyleXfs>
  <cellXfs count="225"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left" vertical="center" indent="1" shrinkToFit="1"/>
      <protection locked="0"/>
    </xf>
    <xf numFmtId="0" fontId="12" fillId="0" borderId="8" xfId="0" applyFont="1" applyBorder="1" applyAlignment="1" applyProtection="1">
      <alignment horizontal="left" vertical="center" indent="1" shrinkToFit="1"/>
      <protection locked="0"/>
    </xf>
    <xf numFmtId="0" fontId="13" fillId="0" borderId="9" xfId="0" applyFont="1" applyBorder="1" applyAlignment="1">
      <alignment horizontal="left" vertical="center" wrapText="1" indent="1"/>
    </xf>
    <xf numFmtId="0" fontId="13" fillId="2" borderId="0" xfId="0" applyFont="1" applyFill="1" applyAlignment="1">
      <alignment horizontal="right" vertical="center" indent="2"/>
    </xf>
    <xf numFmtId="0" fontId="14" fillId="2" borderId="0" xfId="0" applyFont="1" applyFill="1" applyAlignment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 indent="1"/>
    </xf>
    <xf numFmtId="0" fontId="12" fillId="5" borderId="7" xfId="0" applyFont="1" applyFill="1" applyBorder="1" applyAlignment="1">
      <alignment horizontal="center" vertical="center"/>
    </xf>
    <xf numFmtId="44" fontId="13" fillId="5" borderId="2" xfId="0" applyNumberFormat="1" applyFont="1" applyFill="1" applyBorder="1" applyAlignment="1">
      <alignment vertical="center"/>
    </xf>
    <xf numFmtId="0" fontId="0" fillId="2" borderId="0" xfId="0" applyFill="1"/>
    <xf numFmtId="14" fontId="0" fillId="2" borderId="0" xfId="0" applyNumberFormat="1" applyFill="1"/>
    <xf numFmtId="0" fontId="17" fillId="0" borderId="0" xfId="2" applyNumberFormat="1" applyFont="1" applyFill="1" applyBorder="1" applyProtection="1"/>
    <xf numFmtId="0" fontId="18" fillId="0" borderId="0" xfId="2" applyNumberFormat="1" applyFont="1" applyFill="1" applyBorder="1" applyProtection="1"/>
    <xf numFmtId="0" fontId="17" fillId="0" borderId="0" xfId="2" applyFont="1" applyFill="1" applyBorder="1" applyProtection="1"/>
    <xf numFmtId="1" fontId="17" fillId="0" borderId="0" xfId="2" applyNumberFormat="1" applyFont="1" applyFill="1" applyBorder="1" applyAlignment="1" applyProtection="1">
      <alignment horizontal="center"/>
    </xf>
    <xf numFmtId="0" fontId="18" fillId="0" borderId="0" xfId="2" applyFont="1" applyFill="1" applyBorder="1" applyProtection="1"/>
    <xf numFmtId="0" fontId="19" fillId="0" borderId="0" xfId="2" applyFont="1" applyFill="1" applyBorder="1" applyProtection="1"/>
    <xf numFmtId="0" fontId="20" fillId="0" borderId="0" xfId="2" applyFont="1" applyFill="1" applyBorder="1" applyProtection="1"/>
    <xf numFmtId="49" fontId="20" fillId="0" borderId="0" xfId="2" applyNumberFormat="1" applyFont="1" applyFill="1" applyBorder="1" applyProtection="1"/>
    <xf numFmtId="49" fontId="19" fillId="0" borderId="0" xfId="2" applyNumberFormat="1" applyFont="1" applyFill="1" applyBorder="1" applyProtection="1"/>
    <xf numFmtId="0" fontId="18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>
      <alignment horizontal="center"/>
    </xf>
    <xf numFmtId="0" fontId="19" fillId="0" borderId="0" xfId="2" applyNumberFormat="1" applyFont="1" applyFill="1" applyBorder="1" applyProtection="1"/>
    <xf numFmtId="4" fontId="22" fillId="0" borderId="0" xfId="2" applyNumberFormat="1" applyFont="1" applyFill="1" applyBorder="1" applyProtection="1"/>
    <xf numFmtId="49" fontId="19" fillId="0" borderId="0" xfId="2" applyNumberFormat="1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/>
    </xf>
    <xf numFmtId="0" fontId="23" fillId="0" borderId="0" xfId="0" applyFont="1" applyFill="1" applyBorder="1"/>
    <xf numFmtId="0" fontId="24" fillId="0" borderId="0" xfId="2" applyFont="1" applyFill="1" applyBorder="1" applyProtection="1"/>
    <xf numFmtId="0" fontId="19" fillId="0" borderId="0" xfId="2" applyFont="1" applyFill="1" applyBorder="1" applyAlignment="1" applyProtection="1">
      <alignment horizontal="center"/>
    </xf>
    <xf numFmtId="49" fontId="17" fillId="0" borderId="0" xfId="2" applyNumberFormat="1" applyFont="1" applyFill="1" applyBorder="1" applyAlignment="1" applyProtection="1">
      <alignment horizontal="center"/>
    </xf>
    <xf numFmtId="0" fontId="20" fillId="0" borderId="0" xfId="2" applyFont="1" applyFill="1" applyBorder="1" applyAlignment="1" applyProtection="1">
      <alignment vertical="center" wrapText="1"/>
    </xf>
    <xf numFmtId="0" fontId="21" fillId="0" borderId="0" xfId="2" applyFont="1" applyFill="1" applyBorder="1" applyProtection="1"/>
    <xf numFmtId="0" fontId="17" fillId="0" borderId="0" xfId="2" applyNumberFormat="1" applyFont="1" applyFill="1" applyBorder="1" applyAlignment="1" applyProtection="1">
      <alignment horizontal="center"/>
    </xf>
    <xf numFmtId="0" fontId="0" fillId="6" borderId="0" xfId="0" applyFill="1"/>
    <xf numFmtId="0" fontId="25" fillId="6" borderId="0" xfId="0" applyFont="1" applyFill="1" applyAlignment="1">
      <alignment horizontal="left" vertical="center"/>
    </xf>
    <xf numFmtId="0" fontId="0" fillId="6" borderId="0" xfId="0" applyFill="1" applyAlignment="1"/>
    <xf numFmtId="0" fontId="0" fillId="6" borderId="0" xfId="0" applyFill="1" applyAlignment="1">
      <alignment vertical="center"/>
    </xf>
    <xf numFmtId="0" fontId="26" fillId="6" borderId="0" xfId="0" applyFont="1" applyFill="1"/>
    <xf numFmtId="0" fontId="12" fillId="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2" fillId="0" borderId="11" xfId="0" applyNumberFormat="1" applyFont="1" applyFill="1" applyBorder="1" applyAlignment="1" applyProtection="1">
      <alignment vertical="center" shrinkToFit="1"/>
      <protection locked="0"/>
    </xf>
    <xf numFmtId="49" fontId="12" fillId="0" borderId="12" xfId="0" applyNumberFormat="1" applyFont="1" applyFill="1" applyBorder="1" applyAlignment="1" applyProtection="1">
      <alignment vertical="center" shrinkToFit="1"/>
      <protection locked="0"/>
    </xf>
    <xf numFmtId="49" fontId="12" fillId="0" borderId="13" xfId="0" applyNumberFormat="1" applyFont="1" applyFill="1" applyBorder="1" applyAlignment="1" applyProtection="1">
      <alignment vertical="center" shrinkToFit="1"/>
      <protection locked="0"/>
    </xf>
    <xf numFmtId="0" fontId="13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 indent="1"/>
    </xf>
    <xf numFmtId="0" fontId="12" fillId="5" borderId="15" xfId="0" applyFont="1" applyFill="1" applyBorder="1" applyAlignment="1">
      <alignment horizontal="center" vertical="center"/>
    </xf>
    <xf numFmtId="44" fontId="13" fillId="5" borderId="16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 applyProtection="1">
      <alignment vertical="center" shrinkToFit="1"/>
      <protection locked="0"/>
    </xf>
    <xf numFmtId="49" fontId="12" fillId="0" borderId="10" xfId="0" applyNumberFormat="1" applyFont="1" applyFill="1" applyBorder="1" applyAlignment="1" applyProtection="1">
      <alignment vertical="center" shrinkToFit="1"/>
      <protection locked="0"/>
    </xf>
    <xf numFmtId="49" fontId="12" fillId="0" borderId="18" xfId="0" applyNumberFormat="1" applyFont="1" applyFill="1" applyBorder="1" applyAlignment="1" applyProtection="1">
      <alignment vertical="center" shrinkToFit="1"/>
      <protection locked="0"/>
    </xf>
    <xf numFmtId="0" fontId="27" fillId="5" borderId="19" xfId="0" applyFont="1" applyFill="1" applyBorder="1" applyAlignment="1">
      <alignment horizontal="left" vertical="center" indent="1"/>
    </xf>
    <xf numFmtId="0" fontId="27" fillId="5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indent="1"/>
    </xf>
    <xf numFmtId="0" fontId="0" fillId="8" borderId="7" xfId="0" applyFill="1" applyBorder="1"/>
    <xf numFmtId="0" fontId="12" fillId="0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indent="1"/>
    </xf>
    <xf numFmtId="0" fontId="12" fillId="0" borderId="6" xfId="0" applyFont="1" applyFill="1" applyBorder="1" applyAlignment="1">
      <alignment horizontal="right" vertical="center" indent="1"/>
    </xf>
    <xf numFmtId="165" fontId="12" fillId="2" borderId="7" xfId="0" applyNumberFormat="1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 indent="1" shrinkToFit="1"/>
      <protection locked="0"/>
    </xf>
    <xf numFmtId="0" fontId="27" fillId="5" borderId="22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left" vertical="center" indent="1"/>
    </xf>
    <xf numFmtId="0" fontId="27" fillId="5" borderId="26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left" vertical="center" indent="1"/>
    </xf>
    <xf numFmtId="0" fontId="27" fillId="5" borderId="2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49" fontId="30" fillId="0" borderId="7" xfId="0" applyNumberFormat="1" applyFont="1" applyBorder="1" applyAlignment="1" applyProtection="1">
      <alignment horizontal="left" vertical="center" indent="1"/>
      <protection locked="0"/>
    </xf>
    <xf numFmtId="49" fontId="30" fillId="0" borderId="8" xfId="0" applyNumberFormat="1" applyFont="1" applyBorder="1" applyAlignment="1" applyProtection="1">
      <alignment horizontal="left" vertical="center" indent="1"/>
      <protection locked="0"/>
    </xf>
    <xf numFmtId="0" fontId="31" fillId="6" borderId="0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9" fontId="33" fillId="6" borderId="0" xfId="0" applyNumberFormat="1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9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5" fillId="6" borderId="0" xfId="0" applyFont="1" applyFill="1" applyAlignment="1" applyProtection="1">
      <alignment vertical="center"/>
    </xf>
    <xf numFmtId="0" fontId="0" fillId="6" borderId="0" xfId="0" applyFill="1" applyProtection="1"/>
    <xf numFmtId="0" fontId="35" fillId="6" borderId="0" xfId="0" applyFont="1" applyFill="1" applyAlignment="1" applyProtection="1">
      <alignment vertical="center"/>
    </xf>
    <xf numFmtId="0" fontId="25" fillId="6" borderId="30" xfId="0" applyFont="1" applyFill="1" applyBorder="1" applyAlignment="1" applyProtection="1">
      <alignment vertical="center"/>
    </xf>
    <xf numFmtId="0" fontId="25" fillId="6" borderId="0" xfId="0" applyFont="1" applyFill="1" applyAlignment="1" applyProtection="1">
      <alignment horizontal="left" vertical="center"/>
    </xf>
    <xf numFmtId="0" fontId="25" fillId="6" borderId="0" xfId="0" applyFont="1" applyFill="1" applyAlignment="1" applyProtection="1">
      <alignment horizontal="right" vertical="center"/>
    </xf>
    <xf numFmtId="0" fontId="0" fillId="6" borderId="31" xfId="0" applyFill="1" applyBorder="1" applyProtection="1"/>
    <xf numFmtId="0" fontId="36" fillId="6" borderId="0" xfId="0" applyFont="1" applyFill="1" applyBorder="1" applyAlignment="1" applyProtection="1">
      <alignment vertical="center"/>
    </xf>
    <xf numFmtId="0" fontId="37" fillId="6" borderId="32" xfId="0" applyFont="1" applyFill="1" applyBorder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35" fillId="0" borderId="33" xfId="0" applyFont="1" applyBorder="1" applyAlignment="1" applyProtection="1">
      <alignment horizontal="center" vertical="center" wrapText="1"/>
    </xf>
    <xf numFmtId="0" fontId="35" fillId="0" borderId="21" xfId="0" applyFont="1" applyBorder="1" applyAlignment="1" applyProtection="1">
      <alignment horizontal="center" vertical="center" wrapText="1"/>
    </xf>
    <xf numFmtId="0" fontId="35" fillId="0" borderId="9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165" fontId="12" fillId="0" borderId="7" xfId="0" applyNumberFormat="1" applyFont="1" applyBorder="1" applyAlignment="1" applyProtection="1">
      <alignment horizontal="center" vertical="center" wrapText="1"/>
    </xf>
    <xf numFmtId="165" fontId="38" fillId="0" borderId="2" xfId="0" applyNumberFormat="1" applyFont="1" applyBorder="1" applyAlignment="1" applyProtection="1">
      <alignment horizontal="right" vertical="center" wrapText="1"/>
    </xf>
    <xf numFmtId="165" fontId="39" fillId="0" borderId="34" xfId="0" applyNumberFormat="1" applyFont="1" applyBorder="1" applyAlignment="1" applyProtection="1">
      <alignment horizontal="right" vertical="center" wrapText="1"/>
    </xf>
    <xf numFmtId="0" fontId="32" fillId="5" borderId="0" xfId="0" applyFont="1" applyFill="1" applyBorder="1" applyAlignment="1" applyProtection="1">
      <alignment horizontal="center" vertical="center"/>
    </xf>
    <xf numFmtId="0" fontId="40" fillId="5" borderId="7" xfId="0" applyFont="1" applyFill="1" applyBorder="1" applyAlignment="1" applyProtection="1">
      <alignment horizontal="center" vertical="center"/>
      <protection locked="0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12" fillId="5" borderId="15" xfId="0" applyFont="1" applyFill="1" applyBorder="1" applyAlignment="1">
      <alignment horizontal="left" vertical="center" wrapText="1" indent="1"/>
    </xf>
    <xf numFmtId="0" fontId="12" fillId="5" borderId="7" xfId="0" applyFont="1" applyFill="1" applyBorder="1" applyAlignment="1">
      <alignment horizontal="left" vertical="center" wrapText="1" indent="1"/>
    </xf>
    <xf numFmtId="0" fontId="41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left" vertical="center" indent="1"/>
      <protection locked="0"/>
    </xf>
    <xf numFmtId="49" fontId="12" fillId="0" borderId="2" xfId="0" applyNumberFormat="1" applyFont="1" applyBorder="1" applyAlignment="1" applyProtection="1">
      <alignment horizontal="center" vertical="center" shrinkToFi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left" vertical="center" inden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166" fontId="30" fillId="0" borderId="7" xfId="0" applyNumberFormat="1" applyFont="1" applyBorder="1" applyAlignment="1" applyProtection="1">
      <alignment horizontal="left" vertical="center" indent="1"/>
      <protection locked="0"/>
    </xf>
    <xf numFmtId="0" fontId="30" fillId="3" borderId="53" xfId="0" applyFont="1" applyFill="1" applyBorder="1" applyAlignment="1">
      <alignment horizontal="center" vertical="center" wrapText="1"/>
    </xf>
    <xf numFmtId="49" fontId="16" fillId="0" borderId="54" xfId="0" applyNumberFormat="1" applyFont="1" applyBorder="1" applyAlignment="1" applyProtection="1">
      <alignment horizontal="center" vertical="center"/>
    </xf>
    <xf numFmtId="167" fontId="0" fillId="0" borderId="11" xfId="0" applyNumberForma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15" fillId="0" borderId="55" xfId="0" applyFon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vertical="center" shrinkToFit="1"/>
    </xf>
    <xf numFmtId="3" fontId="0" fillId="0" borderId="54" xfId="0" applyNumberFormat="1" applyBorder="1" applyAlignment="1" applyProtection="1">
      <alignment vertical="center"/>
    </xf>
    <xf numFmtId="3" fontId="11" fillId="0" borderId="54" xfId="1" applyNumberFormat="1" applyBorder="1" applyAlignment="1" applyProtection="1">
      <alignment vertical="center"/>
    </xf>
    <xf numFmtId="0" fontId="15" fillId="0" borderId="14" xfId="0" applyFont="1" applyBorder="1" applyAlignment="1" applyProtection="1">
      <alignment horizontal="center" vertical="center"/>
    </xf>
    <xf numFmtId="49" fontId="47" fillId="2" borderId="0" xfId="0" applyNumberFormat="1" applyFont="1" applyFill="1" applyAlignment="1" applyProtection="1">
      <alignment horizontal="center" vertical="center" shrinkToFit="1"/>
    </xf>
    <xf numFmtId="168" fontId="29" fillId="2" borderId="0" xfId="0" applyNumberFormat="1" applyFont="1" applyFill="1" applyAlignment="1" applyProtection="1">
      <alignment horizontal="center" vertical="center" shrinkToFit="1"/>
    </xf>
    <xf numFmtId="0" fontId="34" fillId="6" borderId="0" xfId="0" applyFont="1" applyFill="1" applyAlignment="1" applyProtection="1">
      <alignment vertical="center"/>
    </xf>
    <xf numFmtId="0" fontId="48" fillId="6" borderId="0" xfId="0" applyFont="1" applyFill="1" applyAlignment="1" applyProtection="1">
      <alignment horizontal="center" vertical="top"/>
    </xf>
    <xf numFmtId="0" fontId="12" fillId="3" borderId="52" xfId="0" applyFont="1" applyFill="1" applyBorder="1" applyAlignment="1">
      <alignment horizontal="center"/>
    </xf>
    <xf numFmtId="0" fontId="34" fillId="6" borderId="0" xfId="0" applyFont="1" applyFill="1" applyAlignment="1" applyProtection="1">
      <alignment horizontal="center" vertical="center"/>
    </xf>
    <xf numFmtId="0" fontId="44" fillId="6" borderId="37" xfId="0" applyFont="1" applyFill="1" applyBorder="1" applyAlignment="1">
      <alignment horizontal="left" vertical="center" wrapText="1" indent="1"/>
    </xf>
    <xf numFmtId="0" fontId="44" fillId="6" borderId="36" xfId="0" applyFont="1" applyFill="1" applyBorder="1" applyAlignment="1">
      <alignment horizontal="left" vertical="center" wrapText="1" indent="1"/>
    </xf>
    <xf numFmtId="0" fontId="44" fillId="6" borderId="38" xfId="0" applyFont="1" applyFill="1" applyBorder="1" applyAlignment="1">
      <alignment horizontal="left" vertical="center" wrapText="1" indent="1"/>
    </xf>
    <xf numFmtId="0" fontId="32" fillId="6" borderId="30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/>
    </xf>
    <xf numFmtId="0" fontId="25" fillId="0" borderId="5" xfId="0" applyFont="1" applyBorder="1" applyAlignment="1" applyProtection="1">
      <alignment horizontal="left" vertical="center" wrapText="1" indent="1"/>
    </xf>
    <xf numFmtId="0" fontId="25" fillId="0" borderId="12" xfId="0" applyFont="1" applyBorder="1" applyAlignment="1" applyProtection="1">
      <alignment horizontal="left" vertical="center" wrapText="1" indent="1"/>
    </xf>
    <xf numFmtId="0" fontId="25" fillId="0" borderId="35" xfId="0" applyFont="1" applyBorder="1" applyAlignment="1" applyProtection="1">
      <alignment horizontal="left" vertical="center" wrapText="1" indent="1"/>
    </xf>
    <xf numFmtId="0" fontId="25" fillId="0" borderId="7" xfId="0" applyFont="1" applyBorder="1" applyAlignment="1" applyProtection="1">
      <alignment horizontal="left" vertical="center" wrapText="1" indent="1"/>
    </xf>
    <xf numFmtId="0" fontId="31" fillId="6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left" vertical="center"/>
    </xf>
    <xf numFmtId="164" fontId="15" fillId="10" borderId="10" xfId="0" applyNumberFormat="1" applyFont="1" applyFill="1" applyBorder="1" applyAlignment="1" applyProtection="1">
      <alignment horizontal="left" vertical="center" indent="1"/>
      <protection locked="0"/>
    </xf>
    <xf numFmtId="49" fontId="33" fillId="6" borderId="10" xfId="0" applyNumberFormat="1" applyFont="1" applyFill="1" applyBorder="1" applyAlignment="1">
      <alignment horizontal="center" vertical="center" shrinkToFit="1"/>
    </xf>
    <xf numFmtId="49" fontId="33" fillId="6" borderId="31" xfId="0" applyNumberFormat="1" applyFont="1" applyFill="1" applyBorder="1" applyAlignment="1">
      <alignment horizontal="center" vertical="center" shrinkToFit="1"/>
    </xf>
    <xf numFmtId="0" fontId="0" fillId="10" borderId="10" xfId="0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left" vertical="center" indent="1"/>
    </xf>
    <xf numFmtId="0" fontId="15" fillId="2" borderId="12" xfId="0" applyFont="1" applyFill="1" applyBorder="1" applyAlignment="1" applyProtection="1">
      <alignment horizontal="left" vertical="center" indent="1"/>
    </xf>
    <xf numFmtId="0" fontId="15" fillId="2" borderId="35" xfId="0" applyFont="1" applyFill="1" applyBorder="1" applyAlignment="1" applyProtection="1">
      <alignment horizontal="left" vertical="center" indent="1"/>
    </xf>
    <xf numFmtId="0" fontId="42" fillId="0" borderId="0" xfId="0" applyFont="1" applyAlignment="1" applyProtection="1">
      <alignment horizontal="center" vertical="center" wrapText="1"/>
    </xf>
    <xf numFmtId="0" fontId="43" fillId="5" borderId="7" xfId="0" applyFont="1" applyFill="1" applyBorder="1" applyAlignment="1" applyProtection="1">
      <alignment horizontal="center" vertical="center" shrinkToFit="1"/>
      <protection locked="0"/>
    </xf>
    <xf numFmtId="3" fontId="15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35" xfId="0" applyFont="1" applyFill="1" applyBorder="1" applyAlignment="1" applyProtection="1">
      <alignment horizontal="center" vertical="center"/>
      <protection locked="0"/>
    </xf>
    <xf numFmtId="3" fontId="11" fillId="5" borderId="5" xfId="1" applyNumberFormat="1" applyFill="1" applyBorder="1" applyAlignment="1" applyProtection="1">
      <alignment horizontal="center" vertical="center" shrinkToFit="1"/>
      <protection locked="0"/>
    </xf>
    <xf numFmtId="3" fontId="15" fillId="5" borderId="12" xfId="0" applyNumberFormat="1" applyFont="1" applyFill="1" applyBorder="1" applyAlignment="1" applyProtection="1">
      <alignment horizontal="center" vertical="center" shrinkToFit="1"/>
      <protection locked="0"/>
    </xf>
    <xf numFmtId="3" fontId="15" fillId="5" borderId="35" xfId="0" applyNumberFormat="1" applyFont="1" applyFill="1" applyBorder="1" applyAlignment="1" applyProtection="1">
      <alignment horizontal="center" vertical="center" shrinkToFit="1"/>
      <protection locked="0"/>
    </xf>
    <xf numFmtId="0" fontId="25" fillId="6" borderId="0" xfId="0" applyFont="1" applyFill="1" applyAlignment="1" applyProtection="1">
      <alignment horizontal="center" vertical="center"/>
    </xf>
    <xf numFmtId="0" fontId="43" fillId="6" borderId="0" xfId="0" applyFont="1" applyFill="1" applyAlignment="1" applyProtection="1">
      <alignment horizontal="center" vertical="center" wrapText="1"/>
    </xf>
    <xf numFmtId="0" fontId="43" fillId="6" borderId="0" xfId="0" applyFont="1" applyFill="1" applyAlignment="1" applyProtection="1">
      <alignment horizontal="center" vertical="center"/>
    </xf>
    <xf numFmtId="0" fontId="45" fillId="0" borderId="39" xfId="0" applyFont="1" applyBorder="1" applyAlignment="1" applyProtection="1">
      <alignment horizontal="left" vertical="center" wrapText="1" indent="1"/>
    </xf>
    <xf numFmtId="0" fontId="45" fillId="0" borderId="40" xfId="0" applyFont="1" applyBorder="1" applyAlignment="1" applyProtection="1">
      <alignment horizontal="left" vertical="center" wrapText="1" indent="1"/>
    </xf>
    <xf numFmtId="0" fontId="45" fillId="0" borderId="41" xfId="0" applyFont="1" applyBorder="1" applyAlignment="1" applyProtection="1">
      <alignment horizontal="left" vertical="center" wrapText="1" indent="1"/>
    </xf>
    <xf numFmtId="0" fontId="35" fillId="0" borderId="21" xfId="0" applyFont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center" wrapText="1" indent="1"/>
    </xf>
    <xf numFmtId="0" fontId="15" fillId="2" borderId="12" xfId="0" applyFont="1" applyFill="1" applyBorder="1" applyAlignment="1" applyProtection="1">
      <alignment horizontal="left" vertical="center" wrapText="1" indent="1"/>
    </xf>
    <xf numFmtId="0" fontId="15" fillId="2" borderId="35" xfId="0" applyFont="1" applyFill="1" applyBorder="1" applyAlignment="1" applyProtection="1">
      <alignment horizontal="left" vertical="center" wrapText="1" indent="1"/>
    </xf>
    <xf numFmtId="0" fontId="15" fillId="0" borderId="11" xfId="0" applyFont="1" applyBorder="1" applyAlignment="1" applyProtection="1">
      <alignment horizontal="right" vertical="center" wrapText="1" indent="3"/>
    </xf>
    <xf numFmtId="0" fontId="15" fillId="0" borderId="12" xfId="0" applyFont="1" applyBorder="1" applyAlignment="1" applyProtection="1">
      <alignment horizontal="right" vertical="center" wrapText="1" indent="3"/>
    </xf>
    <xf numFmtId="0" fontId="15" fillId="0" borderId="35" xfId="0" applyFont="1" applyBorder="1" applyAlignment="1" applyProtection="1">
      <alignment horizontal="right" vertical="center" wrapText="1" indent="3"/>
    </xf>
    <xf numFmtId="0" fontId="15" fillId="6" borderId="0" xfId="0" applyFont="1" applyFill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 applyAlignment="1" applyProtection="1">
      <alignment horizontal="center" vertical="center" wrapText="1"/>
      <protection locked="0"/>
    </xf>
    <xf numFmtId="0" fontId="29" fillId="5" borderId="5" xfId="0" applyFont="1" applyFill="1" applyBorder="1" applyAlignment="1" applyProtection="1">
      <alignment horizontal="center" vertical="center" wrapText="1"/>
      <protection locked="0"/>
    </xf>
    <xf numFmtId="0" fontId="29" fillId="5" borderId="12" xfId="0" applyFont="1" applyFill="1" applyBorder="1" applyAlignment="1" applyProtection="1">
      <alignment horizontal="center" vertical="center" wrapText="1"/>
      <protection locked="0"/>
    </xf>
    <xf numFmtId="0" fontId="29" fillId="5" borderId="35" xfId="0" applyFont="1" applyFill="1" applyBorder="1" applyAlignment="1" applyProtection="1">
      <alignment horizontal="center" vertical="center" wrapText="1"/>
      <protection locked="0"/>
    </xf>
    <xf numFmtId="0" fontId="25" fillId="6" borderId="36" xfId="0" applyFont="1" applyFill="1" applyBorder="1" applyAlignment="1" applyProtection="1">
      <alignment horizontal="left" vertical="center"/>
    </xf>
    <xf numFmtId="0" fontId="0" fillId="4" borderId="29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27" fillId="5" borderId="50" xfId="0" applyFont="1" applyFill="1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Normalny_rozliczenie samochodu" xfId="2"/>
  </cellStyles>
  <dxfs count="22"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92D05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2D05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78"/>
  <sheetViews>
    <sheetView tabSelected="1" zoomScaleNormal="100" workbookViewId="0">
      <selection activeCell="A8" sqref="A8:C8"/>
    </sheetView>
  </sheetViews>
  <sheetFormatPr defaultRowHeight="15"/>
  <cols>
    <col min="1" max="1" width="7.28515625" customWidth="1"/>
    <col min="2" max="4" width="13.42578125" customWidth="1"/>
    <col min="5" max="5" width="13.5703125" customWidth="1"/>
    <col min="6" max="6" width="11.5703125" customWidth="1"/>
    <col min="7" max="7" width="18.7109375" bestFit="1" customWidth="1"/>
    <col min="8" max="13" width="0" hidden="1" customWidth="1"/>
    <col min="14" max="14" width="9.140625" hidden="1" customWidth="1"/>
    <col min="15" max="17" width="0" hidden="1" customWidth="1"/>
  </cols>
  <sheetData>
    <row r="1" spans="1:23" ht="22.5" customHeight="1">
      <c r="A1" s="146"/>
      <c r="B1" s="147"/>
      <c r="C1" s="151" t="s">
        <v>306</v>
      </c>
      <c r="D1" s="151"/>
      <c r="E1" s="151"/>
      <c r="F1" s="151"/>
      <c r="G1" s="148"/>
      <c r="H1" s="51"/>
      <c r="I1" s="51"/>
      <c r="J1" s="51"/>
      <c r="K1" s="51"/>
      <c r="L1" s="51"/>
      <c r="M1" s="51"/>
      <c r="N1" s="51" t="s">
        <v>236</v>
      </c>
      <c r="O1" s="51"/>
      <c r="P1" s="51"/>
      <c r="Q1" s="51"/>
      <c r="R1" s="51"/>
      <c r="S1" s="51"/>
      <c r="T1" s="51"/>
      <c r="U1" s="51"/>
      <c r="V1" s="51"/>
      <c r="W1" s="51"/>
    </row>
    <row r="2" spans="1:23" ht="15.75">
      <c r="A2" s="149" t="s">
        <v>307</v>
      </c>
      <c r="B2" s="149" t="s">
        <v>308</v>
      </c>
      <c r="C2" s="105" t="s">
        <v>251</v>
      </c>
      <c r="D2" s="105"/>
      <c r="E2" s="105"/>
      <c r="F2" s="105"/>
      <c r="G2" s="105"/>
      <c r="H2" s="51"/>
      <c r="I2" s="51"/>
      <c r="J2" s="51"/>
      <c r="K2" s="51"/>
      <c r="L2" s="51"/>
      <c r="M2" s="51"/>
      <c r="N2" s="51">
        <f>Trasy!A3</f>
        <v>1</v>
      </c>
      <c r="O2" s="51"/>
      <c r="P2" s="51"/>
      <c r="Q2" s="51"/>
      <c r="R2" s="51"/>
      <c r="S2" s="51"/>
      <c r="T2" s="51"/>
      <c r="U2" s="51"/>
      <c r="V2" s="51"/>
      <c r="W2" s="51"/>
    </row>
    <row r="3" spans="1:23" ht="36" customHeight="1">
      <c r="A3" s="182" t="s">
        <v>309</v>
      </c>
      <c r="B3" s="183"/>
      <c r="C3" s="183"/>
      <c r="D3" s="183"/>
      <c r="E3" s="183"/>
      <c r="F3" s="183"/>
      <c r="G3" s="183"/>
      <c r="H3" s="51"/>
      <c r="I3" s="51"/>
      <c r="J3" s="51"/>
      <c r="K3" s="51"/>
      <c r="L3" s="51"/>
      <c r="M3" s="51"/>
      <c r="N3" s="51">
        <f>Trasy!A4</f>
        <v>2</v>
      </c>
      <c r="O3" s="51"/>
      <c r="P3" s="51"/>
      <c r="Q3" s="51"/>
      <c r="R3" s="51"/>
      <c r="S3" s="51"/>
      <c r="T3" s="51"/>
      <c r="U3" s="51"/>
      <c r="V3" s="51"/>
      <c r="W3" s="51"/>
    </row>
    <row r="4" spans="1:23" ht="18.75" customHeight="1">
      <c r="A4" s="194" t="s">
        <v>310</v>
      </c>
      <c r="B4" s="194"/>
      <c r="C4" s="194"/>
      <c r="D4" s="194"/>
      <c r="E4" s="194"/>
      <c r="F4" s="194"/>
      <c r="G4" s="194"/>
      <c r="H4" s="51"/>
      <c r="I4" s="51"/>
      <c r="J4" s="51"/>
      <c r="K4" s="57"/>
      <c r="L4" s="51"/>
      <c r="M4" s="51"/>
      <c r="N4" s="51" t="str">
        <f>Trasy!A5</f>
        <v>3A</v>
      </c>
      <c r="O4" s="51"/>
      <c r="P4" s="51"/>
      <c r="Q4" s="51"/>
      <c r="R4" s="51"/>
      <c r="S4" s="51"/>
      <c r="T4" s="51"/>
      <c r="U4" s="51"/>
      <c r="V4" s="51"/>
      <c r="W4" s="51"/>
    </row>
    <row r="5" spans="1:23" ht="7.5" customHeight="1">
      <c r="A5" s="103"/>
      <c r="B5" s="104"/>
      <c r="C5" s="104"/>
      <c r="D5" s="104"/>
      <c r="E5" s="104"/>
      <c r="F5" s="104"/>
      <c r="G5" s="104"/>
      <c r="H5" s="51"/>
      <c r="I5" s="51"/>
      <c r="J5" s="51"/>
      <c r="K5" s="51"/>
      <c r="L5" s="51"/>
      <c r="M5" s="51"/>
      <c r="N5" s="51" t="str">
        <f>Trasy!A6</f>
        <v>3B</v>
      </c>
      <c r="O5" s="51"/>
      <c r="P5" s="51"/>
      <c r="Q5" s="51"/>
      <c r="R5" s="51"/>
      <c r="S5" s="51"/>
      <c r="T5" s="51"/>
      <c r="U5" s="51"/>
      <c r="V5" s="51"/>
      <c r="W5" s="51"/>
    </row>
    <row r="6" spans="1:23" ht="15.75">
      <c r="A6" s="105"/>
      <c r="B6" s="105" t="s">
        <v>11</v>
      </c>
      <c r="C6" s="104"/>
      <c r="D6" s="104"/>
      <c r="E6" s="104"/>
      <c r="F6" s="104"/>
      <c r="G6" s="104"/>
      <c r="H6" s="51"/>
      <c r="I6" s="51"/>
      <c r="J6" s="51"/>
      <c r="K6" s="51"/>
      <c r="L6" s="51"/>
      <c r="M6" s="51"/>
      <c r="N6" s="51">
        <f>Trasy!A7</f>
        <v>4</v>
      </c>
      <c r="O6" s="51"/>
      <c r="P6" s="51"/>
      <c r="Q6" s="51"/>
      <c r="R6" s="51"/>
      <c r="S6" s="51"/>
      <c r="T6" s="51"/>
      <c r="U6" s="51"/>
      <c r="V6" s="51"/>
      <c r="W6" s="51"/>
    </row>
    <row r="7" spans="1:23" ht="15.75">
      <c r="A7" s="106" t="s">
        <v>246</v>
      </c>
      <c r="B7" s="104"/>
      <c r="C7" s="104"/>
      <c r="D7" s="107" t="s">
        <v>247</v>
      </c>
      <c r="E7" s="108"/>
      <c r="F7" s="104"/>
      <c r="G7" s="109"/>
      <c r="H7" s="51"/>
      <c r="I7" s="51"/>
      <c r="J7" s="51"/>
      <c r="K7" s="51"/>
      <c r="L7" s="51"/>
      <c r="M7" s="51"/>
      <c r="N7" s="51" t="str">
        <f>Trasy!A8</f>
        <v>5A</v>
      </c>
      <c r="O7" s="51"/>
      <c r="P7" s="51"/>
      <c r="Q7" s="51"/>
      <c r="R7" s="51"/>
      <c r="S7" s="51"/>
      <c r="T7" s="51"/>
      <c r="U7" s="51"/>
      <c r="V7" s="51"/>
      <c r="W7" s="51"/>
    </row>
    <row r="8" spans="1:23" ht="36" customHeight="1">
      <c r="A8" s="195"/>
      <c r="B8" s="196"/>
      <c r="C8" s="197"/>
      <c r="D8" s="198"/>
      <c r="E8" s="199"/>
      <c r="F8" s="199"/>
      <c r="G8" s="200"/>
      <c r="H8" s="51"/>
      <c r="I8" s="51"/>
      <c r="J8" s="51"/>
      <c r="K8" s="51"/>
      <c r="L8" s="51"/>
      <c r="M8" s="51"/>
      <c r="N8" s="51" t="str">
        <f>Trasy!A9</f>
        <v>5B</v>
      </c>
      <c r="O8" s="51"/>
      <c r="P8" s="51"/>
      <c r="Q8" s="51"/>
      <c r="R8" s="51"/>
      <c r="S8" s="51"/>
      <c r="T8" s="51"/>
      <c r="U8" s="51"/>
      <c r="V8" s="51"/>
      <c r="W8" s="51"/>
    </row>
    <row r="9" spans="1:23" ht="19.5">
      <c r="A9" s="201" t="s">
        <v>243</v>
      </c>
      <c r="B9" s="201"/>
      <c r="C9" s="201"/>
      <c r="D9" s="171">
        <f>'lista uczestników'!L3</f>
        <v>0</v>
      </c>
      <c r="E9" s="172"/>
      <c r="F9" s="172"/>
      <c r="G9" s="173"/>
      <c r="H9" s="51"/>
      <c r="I9" s="51"/>
      <c r="J9" s="51"/>
      <c r="K9" s="51"/>
      <c r="L9" s="51"/>
      <c r="M9" s="51"/>
      <c r="N9" s="51" t="e">
        <f>Trasy!#REF!</f>
        <v>#REF!</v>
      </c>
      <c r="O9" s="51"/>
      <c r="P9" s="51"/>
      <c r="Q9" s="51"/>
      <c r="R9" s="51"/>
      <c r="S9" s="51"/>
      <c r="T9" s="51"/>
      <c r="U9" s="51"/>
      <c r="V9" s="51"/>
      <c r="W9" s="51"/>
    </row>
    <row r="10" spans="1:23" ht="19.5">
      <c r="A10" s="110" t="s">
        <v>244</v>
      </c>
      <c r="B10" s="176"/>
      <c r="C10" s="177"/>
      <c r="D10" s="111" t="s">
        <v>245</v>
      </c>
      <c r="E10" s="178"/>
      <c r="F10" s="179"/>
      <c r="G10" s="180"/>
      <c r="H10" s="51"/>
      <c r="I10" s="51"/>
      <c r="J10" s="51"/>
      <c r="K10" s="51"/>
      <c r="L10" s="51"/>
      <c r="M10" s="51"/>
      <c r="N10" s="51">
        <f>Trasy!A10</f>
        <v>6</v>
      </c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22.5">
      <c r="A11" s="158" t="s">
        <v>17</v>
      </c>
      <c r="B11" s="158"/>
      <c r="C11" s="158"/>
      <c r="D11" s="158"/>
      <c r="E11" s="91">
        <f>SUM('lista uczestników'!I:I)</f>
        <v>0</v>
      </c>
      <c r="F11" s="104"/>
      <c r="G11" s="104"/>
      <c r="H11" s="51"/>
      <c r="I11" s="51"/>
      <c r="J11" s="51"/>
      <c r="K11" s="51"/>
      <c r="L11" s="51"/>
      <c r="M11" s="51"/>
      <c r="N11" s="51" t="str">
        <f>Trasy!A11</f>
        <v>7A</v>
      </c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44.25" customHeight="1">
      <c r="A12" s="112" t="s">
        <v>41</v>
      </c>
      <c r="B12" s="113"/>
      <c r="C12" s="122"/>
      <c r="D12" s="188" t="e">
        <f>VLOOKUP(C12,Trasy!A:N,14,0)</f>
        <v>#N/A</v>
      </c>
      <c r="E12" s="189"/>
      <c r="F12" s="189"/>
      <c r="G12" s="190"/>
      <c r="H12" s="51"/>
      <c r="I12" s="51"/>
      <c r="J12" s="51"/>
      <c r="K12" s="51"/>
      <c r="L12" s="51"/>
      <c r="M12" s="51"/>
      <c r="N12" s="51" t="str">
        <f>Trasy!A12</f>
        <v>7B</v>
      </c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34.5" customHeight="1">
      <c r="A13" s="174" t="s">
        <v>220</v>
      </c>
      <c r="B13" s="174"/>
      <c r="C13" s="174"/>
      <c r="D13" s="174"/>
      <c r="E13" s="175"/>
      <c r="F13" s="175"/>
      <c r="G13" s="175"/>
      <c r="H13" s="51"/>
      <c r="I13" s="51"/>
      <c r="J13" s="51"/>
      <c r="K13" s="51"/>
      <c r="L13" s="51"/>
      <c r="M13" s="51"/>
      <c r="N13" s="51" t="str">
        <f>Trasy!A13</f>
        <v>7C</v>
      </c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6" customHeight="1">
      <c r="A14" s="103"/>
      <c r="B14" s="104"/>
      <c r="C14" s="104"/>
      <c r="D14" s="104"/>
      <c r="E14" s="104"/>
      <c r="F14" s="104"/>
      <c r="G14" s="104"/>
      <c r="H14" s="51"/>
      <c r="I14" s="51"/>
      <c r="J14" s="51"/>
      <c r="K14" s="51"/>
      <c r="L14" s="51"/>
      <c r="M14" s="51"/>
      <c r="N14" s="51" t="str">
        <f>Trasy!A14</f>
        <v>8A</v>
      </c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4.5" customHeight="1">
      <c r="A15" s="103"/>
      <c r="B15" s="103"/>
      <c r="C15" s="104"/>
      <c r="D15" s="104"/>
      <c r="E15" s="104"/>
      <c r="F15" s="104"/>
      <c r="G15" s="104"/>
      <c r="H15" s="51"/>
      <c r="I15" s="51"/>
      <c r="J15" s="51"/>
      <c r="K15" s="51"/>
      <c r="L15" s="51"/>
      <c r="M15" s="51"/>
      <c r="N15" s="51" t="str">
        <f>Trasy!A15</f>
        <v>8B</v>
      </c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9.5" customHeight="1">
      <c r="A16" s="105"/>
      <c r="B16" s="105" t="s">
        <v>12</v>
      </c>
      <c r="C16" s="104"/>
      <c r="D16" s="104"/>
      <c r="E16" s="104"/>
      <c r="F16" s="104"/>
      <c r="G16" s="104"/>
      <c r="H16" s="51"/>
      <c r="I16" s="51"/>
      <c r="J16" s="51"/>
      <c r="K16" s="51"/>
      <c r="L16" s="51"/>
      <c r="M16" s="51"/>
      <c r="N16" s="51" t="str">
        <f>Trasy!A16</f>
        <v>9A</v>
      </c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4.5" customHeight="1">
      <c r="A17" s="103"/>
      <c r="B17" s="104"/>
      <c r="C17" s="104"/>
      <c r="D17" s="104"/>
      <c r="E17" s="104"/>
      <c r="F17" s="104"/>
      <c r="G17" s="104"/>
      <c r="H17" s="51"/>
      <c r="I17" s="51"/>
      <c r="J17" s="51"/>
      <c r="K17" s="51"/>
      <c r="L17" s="51"/>
      <c r="M17" s="51"/>
      <c r="N17" s="51" t="str">
        <f>Trasy!A17</f>
        <v>9B</v>
      </c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31.5" customHeight="1">
      <c r="A18" s="114" t="s">
        <v>13</v>
      </c>
      <c r="B18" s="187" t="s">
        <v>14</v>
      </c>
      <c r="C18" s="187"/>
      <c r="D18" s="187"/>
      <c r="E18" s="115" t="s">
        <v>219</v>
      </c>
      <c r="F18" s="115" t="s">
        <v>15</v>
      </c>
      <c r="G18" s="116" t="s">
        <v>16</v>
      </c>
      <c r="H18" s="51"/>
      <c r="I18" s="51"/>
      <c r="J18" s="51"/>
      <c r="K18" s="51"/>
      <c r="L18" s="51"/>
      <c r="M18" s="51"/>
      <c r="N18" s="51">
        <f>Trasy!A18</f>
        <v>10</v>
      </c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29.25" hidden="1" customHeight="1">
      <c r="A19" s="117" t="s">
        <v>1</v>
      </c>
      <c r="B19" s="159" t="s">
        <v>230</v>
      </c>
      <c r="C19" s="160"/>
      <c r="D19" s="161"/>
      <c r="E19" s="118"/>
      <c r="F19" s="19">
        <f ca="1">IF('lista uczestników'!X3="do weryf.",'lista uczestników'!W3,'lista uczestników'!X3)</f>
        <v>0</v>
      </c>
      <c r="G19" s="119">
        <f t="shared" ref="G19:G24" ca="1" si="0">E19*F19</f>
        <v>0</v>
      </c>
      <c r="H19" s="51"/>
      <c r="I19" s="51"/>
      <c r="J19" s="51"/>
      <c r="K19" s="51"/>
      <c r="L19" s="51"/>
      <c r="M19" s="51"/>
      <c r="N19" s="51" t="str">
        <f>Trasy!A19</f>
        <v>11A</v>
      </c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29.25" hidden="1" customHeight="1">
      <c r="A20" s="117" t="s">
        <v>2</v>
      </c>
      <c r="B20" s="159" t="s">
        <v>229</v>
      </c>
      <c r="C20" s="160"/>
      <c r="D20" s="161"/>
      <c r="E20" s="118"/>
      <c r="F20" s="19">
        <f ca="1">IF('lista uczestników'!X4="do weryf.",'lista uczestników'!W4,'lista uczestników'!X4)</f>
        <v>0</v>
      </c>
      <c r="G20" s="119">
        <f t="shared" ca="1" si="0"/>
        <v>0</v>
      </c>
      <c r="H20" s="51"/>
      <c r="I20" s="51"/>
      <c r="J20" s="51"/>
      <c r="K20" s="51"/>
      <c r="L20" s="51"/>
      <c r="M20" s="51"/>
      <c r="N20" s="51" t="str">
        <f>Trasy!A20</f>
        <v>11B</v>
      </c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29.25" hidden="1" customHeight="1">
      <c r="A21" s="117" t="s">
        <v>3</v>
      </c>
      <c r="B21" s="159" t="s">
        <v>228</v>
      </c>
      <c r="C21" s="160"/>
      <c r="D21" s="161"/>
      <c r="E21" s="118"/>
      <c r="F21" s="19">
        <f ca="1">IF('lista uczestników'!X5="do weryf.",'lista uczestników'!W5,'lista uczestników'!X5)</f>
        <v>0</v>
      </c>
      <c r="G21" s="119">
        <f t="shared" ca="1" si="0"/>
        <v>0</v>
      </c>
      <c r="H21" s="51"/>
      <c r="I21" s="51"/>
      <c r="J21" s="51"/>
      <c r="K21" s="51"/>
      <c r="L21" s="51"/>
      <c r="M21" s="51"/>
      <c r="N21" s="51" t="str">
        <f>Trasy!A21</f>
        <v>12A</v>
      </c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25.5" hidden="1" customHeight="1">
      <c r="A22" s="117" t="s">
        <v>4</v>
      </c>
      <c r="B22" s="162" t="s">
        <v>231</v>
      </c>
      <c r="C22" s="162"/>
      <c r="D22" s="162"/>
      <c r="E22" s="118"/>
      <c r="F22" s="123"/>
      <c r="G22" s="119">
        <f t="shared" si="0"/>
        <v>0</v>
      </c>
      <c r="H22" s="51"/>
      <c r="I22" s="51"/>
      <c r="J22" s="51"/>
      <c r="K22" s="51"/>
      <c r="L22" s="51"/>
      <c r="M22" s="51"/>
      <c r="N22" s="51" t="str">
        <f>Trasy!A22</f>
        <v>12B</v>
      </c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25.5" hidden="1" customHeight="1">
      <c r="A23" s="117" t="s">
        <v>10</v>
      </c>
      <c r="B23" s="162" t="s">
        <v>232</v>
      </c>
      <c r="C23" s="162"/>
      <c r="D23" s="162"/>
      <c r="E23" s="118"/>
      <c r="F23" s="123"/>
      <c r="G23" s="119">
        <f t="shared" si="0"/>
        <v>0</v>
      </c>
      <c r="H23" s="51"/>
      <c r="I23" s="51"/>
      <c r="J23" s="51"/>
      <c r="K23" s="51"/>
      <c r="L23" s="51"/>
      <c r="M23" s="51"/>
      <c r="N23" s="51">
        <f>Trasy!A23</f>
        <v>13</v>
      </c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41.25" customHeight="1">
      <c r="A24" s="117" t="s">
        <v>1</v>
      </c>
      <c r="B24" s="159" t="s">
        <v>225</v>
      </c>
      <c r="C24" s="160"/>
      <c r="D24" s="20">
        <f>C12</f>
        <v>0</v>
      </c>
      <c r="E24" s="82" t="e">
        <f>VLOOKUP(D24,Trasy!A:F,6,0)</f>
        <v>#N/A</v>
      </c>
      <c r="F24" s="21">
        <f>E11</f>
        <v>0</v>
      </c>
      <c r="G24" s="119" t="e">
        <f t="shared" si="0"/>
        <v>#N/A</v>
      </c>
      <c r="H24" s="51"/>
      <c r="I24" s="51"/>
      <c r="J24" s="51"/>
      <c r="K24" s="51"/>
      <c r="L24" s="51"/>
      <c r="M24" s="51"/>
      <c r="N24" s="51" t="str">
        <f>Trasy!A24</f>
        <v>14A</v>
      </c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33.75" customHeight="1">
      <c r="A25" s="191" t="s">
        <v>186</v>
      </c>
      <c r="B25" s="192"/>
      <c r="C25" s="192"/>
      <c r="D25" s="192"/>
      <c r="E25" s="192"/>
      <c r="F25" s="193"/>
      <c r="G25" s="120" t="e">
        <f ca="1">SUM(G19:G24)</f>
        <v>#N/A</v>
      </c>
      <c r="H25" s="51"/>
      <c r="I25" s="51"/>
      <c r="J25" s="51"/>
      <c r="K25" s="51"/>
      <c r="L25" s="51"/>
      <c r="M25" s="51"/>
      <c r="N25" s="51" t="str">
        <f>Trasy!A25</f>
        <v>14B</v>
      </c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45.75" customHeight="1">
      <c r="A26" s="184" t="str">
        <f ca="1">CONCATENATE(A133,A134)</f>
        <v xml:space="preserve">Słownie:  </v>
      </c>
      <c r="B26" s="185"/>
      <c r="C26" s="185"/>
      <c r="D26" s="185"/>
      <c r="E26" s="185"/>
      <c r="F26" s="185"/>
      <c r="G26" s="186"/>
      <c r="H26" s="51"/>
      <c r="I26" s="51"/>
      <c r="J26" s="51"/>
      <c r="K26" s="51"/>
      <c r="L26" s="51"/>
      <c r="M26" s="51"/>
      <c r="N26" s="51" t="str">
        <f>Trasy!A26</f>
        <v>14C</v>
      </c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9.5">
      <c r="A27" s="181" t="s">
        <v>18</v>
      </c>
      <c r="B27" s="181"/>
      <c r="C27" s="181"/>
      <c r="D27" s="181"/>
      <c r="E27" s="181"/>
      <c r="F27" s="121" t="s">
        <v>44</v>
      </c>
      <c r="G27" s="104"/>
      <c r="H27" s="51"/>
      <c r="I27" s="51"/>
      <c r="J27" s="51"/>
      <c r="K27" s="51"/>
      <c r="L27" s="51"/>
      <c r="M27" s="51"/>
      <c r="N27" s="51">
        <f>Trasy!A27</f>
        <v>15</v>
      </c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.75">
      <c r="A28" s="163" t="s">
        <v>227</v>
      </c>
      <c r="B28" s="163"/>
      <c r="C28" s="163"/>
      <c r="D28" s="163"/>
      <c r="E28" s="163"/>
      <c r="F28" s="163"/>
      <c r="G28" s="163"/>
      <c r="H28" s="51"/>
      <c r="I28" s="51"/>
      <c r="J28" s="51"/>
      <c r="K28" s="51"/>
      <c r="L28" s="51"/>
      <c r="M28" s="51"/>
      <c r="N28" s="51">
        <f>Trasy!A28</f>
        <v>0</v>
      </c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39" customHeight="1">
      <c r="A29" s="163" t="s">
        <v>311</v>
      </c>
      <c r="B29" s="163"/>
      <c r="C29" s="163"/>
      <c r="D29" s="163"/>
      <c r="E29" s="163"/>
      <c r="F29" s="163"/>
      <c r="G29" s="163"/>
      <c r="H29" s="51"/>
      <c r="I29" s="51"/>
      <c r="J29" s="51"/>
      <c r="K29" s="51"/>
      <c r="L29" s="51"/>
      <c r="M29" s="51"/>
      <c r="N29" s="51">
        <f>Trasy!A29</f>
        <v>0</v>
      </c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1.25" customHeight="1">
      <c r="A30" s="152" t="s">
        <v>250</v>
      </c>
      <c r="B30" s="153"/>
      <c r="C30" s="153"/>
      <c r="D30" s="153"/>
      <c r="E30" s="153"/>
      <c r="F30" s="153"/>
      <c r="G30" s="154"/>
      <c r="H30" s="51"/>
      <c r="I30" s="51"/>
      <c r="J30" s="51"/>
      <c r="K30" s="51"/>
      <c r="L30" s="51"/>
      <c r="M30" s="51"/>
      <c r="N30" s="51">
        <f>Trasy!A30</f>
        <v>0</v>
      </c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37.5" customHeight="1">
      <c r="A31" s="155" t="str">
        <f>CONCATENATE("Drużyna:"," ",A8)</f>
        <v xml:space="preserve">Drużyna: </v>
      </c>
      <c r="B31" s="156"/>
      <c r="C31" s="156"/>
      <c r="D31" s="157"/>
      <c r="E31" s="95" t="s">
        <v>295</v>
      </c>
      <c r="F31" s="168" t="s">
        <v>312</v>
      </c>
      <c r="G31" s="169"/>
      <c r="H31" s="51"/>
      <c r="I31" s="51"/>
      <c r="J31" s="51"/>
      <c r="K31" s="51"/>
      <c r="L31" s="51"/>
      <c r="M31" s="51"/>
      <c r="N31" s="51">
        <f>Trasy!A31</f>
        <v>0</v>
      </c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6" customHeight="1">
      <c r="A32" s="96"/>
      <c r="B32" s="96"/>
      <c r="C32" s="96"/>
      <c r="D32" s="96"/>
      <c r="E32" s="94"/>
      <c r="F32" s="97"/>
      <c r="G32" s="97"/>
      <c r="H32" s="51"/>
      <c r="I32" s="51"/>
      <c r="J32" s="51"/>
      <c r="K32" s="51"/>
      <c r="L32" s="51"/>
      <c r="M32" s="51"/>
      <c r="N32" s="51">
        <f>Trasy!A32</f>
        <v>0</v>
      </c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30" customHeight="1">
      <c r="A33" s="166" t="s">
        <v>233</v>
      </c>
      <c r="B33" s="166"/>
      <c r="C33" s="167"/>
      <c r="D33" s="167"/>
      <c r="E33" s="167"/>
      <c r="F33" s="51"/>
      <c r="G33" s="51"/>
      <c r="H33" s="51"/>
      <c r="I33" s="51"/>
      <c r="J33" s="51"/>
      <c r="K33" s="51"/>
      <c r="L33" s="51"/>
      <c r="M33" s="51"/>
      <c r="N33" s="51">
        <f>Trasy!A33</f>
        <v>0</v>
      </c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21" customHeight="1">
      <c r="A34" s="52"/>
      <c r="B34" s="52"/>
      <c r="C34" s="51"/>
      <c r="D34" s="51"/>
      <c r="E34" s="51"/>
      <c r="F34" s="51"/>
      <c r="G34" s="51" t="s">
        <v>249</v>
      </c>
      <c r="H34" s="51"/>
      <c r="I34" s="51"/>
      <c r="J34" s="51"/>
      <c r="K34" s="51"/>
      <c r="L34" s="51"/>
      <c r="M34" s="51"/>
      <c r="N34" s="51">
        <f>Trasy!A34</f>
        <v>0</v>
      </c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32.25" customHeight="1">
      <c r="A35" s="165" t="s">
        <v>19</v>
      </c>
      <c r="B35" s="165"/>
      <c r="C35" s="165"/>
      <c r="D35" s="53"/>
      <c r="E35" s="164" t="s">
        <v>20</v>
      </c>
      <c r="F35" s="164"/>
      <c r="G35" s="164"/>
      <c r="H35" s="51"/>
      <c r="I35" s="51"/>
      <c r="J35" s="51"/>
      <c r="K35" s="51"/>
      <c r="L35" s="51"/>
      <c r="M35" s="51"/>
      <c r="N35" s="51">
        <f>Trasy!A35</f>
        <v>0</v>
      </c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63.75" customHeight="1">
      <c r="A36" s="170"/>
      <c r="B36" s="170"/>
      <c r="C36" s="170"/>
      <c r="D36" s="51"/>
      <c r="E36" s="170"/>
      <c r="F36" s="170"/>
      <c r="G36" s="170"/>
      <c r="H36" s="51"/>
      <c r="I36" s="51"/>
      <c r="J36" s="51"/>
      <c r="K36" s="51"/>
      <c r="L36" s="51"/>
      <c r="M36" s="51"/>
      <c r="N36" s="51" t="s">
        <v>201</v>
      </c>
      <c r="O36" s="51"/>
      <c r="P36" s="51"/>
      <c r="Q36" s="51"/>
      <c r="R36" s="51"/>
      <c r="S36" s="51"/>
      <c r="T36" s="51"/>
      <c r="U36" s="51"/>
      <c r="V36" s="51"/>
      <c r="W36" s="51"/>
    </row>
    <row r="37" spans="1:23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 t="s">
        <v>214</v>
      </c>
      <c r="O37" s="51"/>
      <c r="P37" s="51"/>
      <c r="Q37" s="51"/>
      <c r="R37" s="51"/>
      <c r="S37" s="51"/>
      <c r="T37" s="51"/>
      <c r="U37" s="51"/>
      <c r="V37" s="51"/>
      <c r="W37" s="51"/>
    </row>
    <row r="38" spans="1:23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 t="s">
        <v>202</v>
      </c>
      <c r="O38" s="51"/>
      <c r="P38" s="51"/>
      <c r="Q38" s="51"/>
      <c r="R38" s="51"/>
      <c r="S38" s="51"/>
      <c r="T38" s="51"/>
      <c r="U38" s="51"/>
      <c r="V38" s="51"/>
      <c r="W38" s="51"/>
    </row>
    <row r="39" spans="1:23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 t="s">
        <v>215</v>
      </c>
      <c r="O39" s="51"/>
      <c r="P39" s="51"/>
      <c r="Q39" s="51"/>
      <c r="R39" s="51"/>
      <c r="S39" s="51"/>
      <c r="T39" s="51"/>
      <c r="U39" s="51"/>
      <c r="V39" s="51"/>
      <c r="W39" s="51"/>
    </row>
    <row r="40" spans="1:23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 t="s">
        <v>203</v>
      </c>
      <c r="O40" s="51"/>
      <c r="P40" s="51"/>
      <c r="Q40" s="51"/>
      <c r="R40" s="51"/>
      <c r="S40" s="51"/>
      <c r="T40" s="51"/>
      <c r="U40" s="51"/>
      <c r="V40" s="51"/>
      <c r="W40" s="51"/>
    </row>
    <row r="41" spans="1:2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 t="s">
        <v>216</v>
      </c>
      <c r="O41" s="51"/>
      <c r="P41" s="51"/>
      <c r="Q41" s="51"/>
      <c r="R41" s="51"/>
      <c r="S41" s="51"/>
      <c r="T41" s="51"/>
      <c r="U41" s="51"/>
      <c r="V41" s="51"/>
      <c r="W41" s="51"/>
    </row>
    <row r="42" spans="1:2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 t="s">
        <v>204</v>
      </c>
      <c r="O42" s="51"/>
      <c r="P42" s="51"/>
      <c r="Q42" s="51"/>
      <c r="R42" s="51"/>
      <c r="S42" s="51"/>
      <c r="T42" s="51"/>
      <c r="U42" s="51"/>
      <c r="V42" s="51"/>
      <c r="W42" s="51"/>
    </row>
    <row r="43" spans="1:2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 t="s">
        <v>217</v>
      </c>
      <c r="O43" s="51"/>
      <c r="P43" s="51"/>
      <c r="Q43" s="51"/>
      <c r="R43" s="51"/>
      <c r="S43" s="51"/>
      <c r="T43" s="51"/>
      <c r="U43" s="51"/>
      <c r="V43" s="51"/>
      <c r="W43" s="51"/>
    </row>
    <row r="44" spans="1:2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 t="s">
        <v>205</v>
      </c>
      <c r="O44" s="51"/>
      <c r="P44" s="51"/>
      <c r="Q44" s="51"/>
      <c r="R44" s="51"/>
      <c r="S44" s="51"/>
      <c r="T44" s="51"/>
      <c r="U44" s="51"/>
      <c r="V44" s="51"/>
      <c r="W44" s="51"/>
    </row>
    <row r="45" spans="1:23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 t="s">
        <v>218</v>
      </c>
      <c r="O45" s="51"/>
      <c r="P45" s="51"/>
      <c r="Q45" s="51"/>
      <c r="R45" s="51"/>
      <c r="S45" s="51"/>
      <c r="T45" s="51"/>
      <c r="U45" s="51"/>
      <c r="V45" s="51"/>
      <c r="W45" s="51"/>
    </row>
    <row r="46" spans="1:23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>
        <v>23</v>
      </c>
      <c r="O46" s="51"/>
      <c r="P46" s="51"/>
      <c r="Q46" s="51"/>
      <c r="R46" s="51"/>
      <c r="S46" s="51"/>
      <c r="T46" s="51"/>
      <c r="U46" s="51"/>
      <c r="V46" s="51"/>
      <c r="W46" s="51"/>
    </row>
    <row r="47" spans="1:23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>
        <v>24</v>
      </c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6.5">
      <c r="A48" s="150" t="s">
        <v>296</v>
      </c>
      <c r="B48" s="150"/>
      <c r="C48" s="150"/>
      <c r="D48" s="150"/>
      <c r="E48" s="150"/>
      <c r="F48" s="150"/>
      <c r="G48" s="150"/>
      <c r="H48" s="150"/>
      <c r="I48" s="150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38.25">
      <c r="A49" s="136" t="s">
        <v>297</v>
      </c>
      <c r="B49" s="136" t="s">
        <v>298</v>
      </c>
      <c r="C49" s="136" t="s">
        <v>299</v>
      </c>
      <c r="D49" s="136" t="s">
        <v>300</v>
      </c>
      <c r="E49" s="136" t="s">
        <v>301</v>
      </c>
      <c r="F49" s="136" t="s">
        <v>302</v>
      </c>
      <c r="G49" s="136" t="s">
        <v>303</v>
      </c>
      <c r="H49" s="136" t="s">
        <v>304</v>
      </c>
      <c r="I49" s="136" t="s">
        <v>305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22.5">
      <c r="A50" s="137">
        <f>A1</f>
        <v>0</v>
      </c>
      <c r="B50" s="138">
        <f>B1</f>
        <v>0</v>
      </c>
      <c r="C50" s="139">
        <f>A8</f>
        <v>0</v>
      </c>
      <c r="D50" s="140">
        <f>D8</f>
        <v>0</v>
      </c>
      <c r="E50" s="141">
        <f>E11</f>
        <v>0</v>
      </c>
      <c r="F50" s="142">
        <f>D9</f>
        <v>0</v>
      </c>
      <c r="G50" s="143">
        <f>B10</f>
        <v>0</v>
      </c>
      <c r="H50" s="144">
        <f>E10</f>
        <v>0</v>
      </c>
      <c r="I50" s="145">
        <f>C12</f>
        <v>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2" spans="1:23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</row>
    <row r="63" spans="1:23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1:23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1:2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1:2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  <row r="74" spans="1:23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</row>
    <row r="75" spans="1:23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</row>
    <row r="76" spans="1:23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</row>
    <row r="77" spans="1:23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</row>
    <row r="78" spans="1:23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</row>
    <row r="79" spans="1:23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1:2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1:23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1:23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  <row r="92" spans="1:23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</row>
    <row r="93" spans="1:23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</row>
    <row r="94" spans="1:23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</row>
    <row r="95" spans="1:23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</row>
    <row r="96" spans="1:23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1:23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1:23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1:23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</row>
    <row r="100" spans="1:23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</row>
    <row r="101" spans="1:23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</row>
    <row r="102" spans="1:23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  <row r="103" spans="1:23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22" spans="1:14" hidden="1"/>
    <row r="123" spans="1:14" hidden="1"/>
    <row r="124" spans="1:14" hidden="1"/>
    <row r="125" spans="1:14" hidden="1">
      <c r="A125" s="40" t="e">
        <f ca="1">G25</f>
        <v>#N/A</v>
      </c>
      <c r="B125" s="33"/>
      <c r="C125" s="41"/>
      <c r="D125" s="41"/>
      <c r="E125" s="41"/>
      <c r="F125" s="41"/>
      <c r="G125" s="41"/>
      <c r="H125" s="42"/>
      <c r="I125" s="42"/>
      <c r="J125" s="43"/>
      <c r="K125" s="43"/>
      <c r="L125" s="43"/>
      <c r="M125" s="43"/>
      <c r="N125" s="44"/>
    </row>
    <row r="126" spans="1:14" hidden="1">
      <c r="A126" s="45" t="e">
        <f ca="1">DOLLAR(A125)</f>
        <v>#N/A</v>
      </c>
      <c r="B126" s="33" t="s">
        <v>45</v>
      </c>
      <c r="C126" s="33" t="e">
        <f ca="1">IF(C127&gt;0,A127,"")</f>
        <v>#N/A</v>
      </c>
      <c r="D126" s="33" t="e">
        <f ca="1">IF(C127&gt;1,A127,"")</f>
        <v>#N/A</v>
      </c>
      <c r="E126" s="33" t="e">
        <f ca="1">IF(C127&gt;2,A127,"")</f>
        <v>#N/A</v>
      </c>
      <c r="F126" s="33" t="e">
        <f ca="1">IF(C127&gt;3,A127,"")</f>
        <v>#N/A</v>
      </c>
      <c r="G126" s="33" t="e">
        <f ca="1">IF(C127&gt;4,A127,"")</f>
        <v>#N/A</v>
      </c>
      <c r="H126" s="33" t="e">
        <f ca="1">IF(C127&gt;5,A127,"")</f>
        <v>#N/A</v>
      </c>
      <c r="I126" s="33" t="e">
        <f ca="1">IF(C127&gt;6,A127,"")</f>
        <v>#N/A</v>
      </c>
      <c r="J126" s="33" t="e">
        <f ca="1">IF(C127&gt;7,A127,"")</f>
        <v>#N/A</v>
      </c>
      <c r="K126" s="33" t="e">
        <f ca="1">IF(C127&gt;8,A127,"")</f>
        <v>#N/A</v>
      </c>
      <c r="L126" s="33" t="e">
        <f ca="1">IF(C127&gt;9,A127,"")</f>
        <v>#N/A</v>
      </c>
      <c r="M126" s="33" t="e">
        <f ca="1">IF(C127&gt;10,A127,"")</f>
        <v>#N/A</v>
      </c>
      <c r="N126" s="44"/>
    </row>
    <row r="127" spans="1:14" hidden="1">
      <c r="A127" s="33" t="e">
        <f ca="1">A126*100</f>
        <v>#N/A</v>
      </c>
      <c r="B127" s="33" t="s">
        <v>46</v>
      </c>
      <c r="C127" s="33" t="e">
        <f ca="1">LEN(A127)</f>
        <v>#N/A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44"/>
    </row>
    <row r="128" spans="1:14" hidden="1">
      <c r="A128" s="33"/>
      <c r="B128" s="33" t="s">
        <v>47</v>
      </c>
      <c r="C128" s="46" t="e">
        <f ca="1">RIGHT(C126,1)</f>
        <v>#N/A</v>
      </c>
      <c r="D128" s="46" t="e">
        <f ca="1">RIGHT(D126,2)</f>
        <v>#N/A</v>
      </c>
      <c r="E128" s="46" t="e">
        <f ca="1">RIGHT(E126,3)</f>
        <v>#N/A</v>
      </c>
      <c r="F128" s="46" t="e">
        <f ca="1">RIGHT(F126,4)</f>
        <v>#N/A</v>
      </c>
      <c r="G128" s="46" t="e">
        <f ca="1">RIGHT(G126,5)</f>
        <v>#N/A</v>
      </c>
      <c r="H128" s="46" t="e">
        <f ca="1">RIGHT(H126,6)</f>
        <v>#N/A</v>
      </c>
      <c r="I128" s="46" t="e">
        <f ca="1">RIGHT(I126,7)</f>
        <v>#N/A</v>
      </c>
      <c r="J128" s="46" t="e">
        <f ca="1">RIGHT(J126,8)</f>
        <v>#N/A</v>
      </c>
      <c r="K128" s="46" t="e">
        <f ca="1">RIGHT(K126,9)</f>
        <v>#N/A</v>
      </c>
      <c r="L128" s="46" t="e">
        <f ca="1">RIGHT(L126,10)</f>
        <v>#N/A</v>
      </c>
      <c r="M128" s="46" t="e">
        <f ca="1">RIGHT(M126,11)</f>
        <v>#N/A</v>
      </c>
      <c r="N128" s="44"/>
    </row>
    <row r="129" spans="1:14" ht="15.75" hidden="1">
      <c r="A129" s="33"/>
      <c r="B129" s="30" t="s">
        <v>48</v>
      </c>
      <c r="C129" s="31" t="e">
        <f t="shared" ref="C129:M129" ca="1" si="1">LEFT(C128)</f>
        <v>#N/A</v>
      </c>
      <c r="D129" s="31" t="e">
        <f t="shared" ca="1" si="1"/>
        <v>#N/A</v>
      </c>
      <c r="E129" s="31" t="e">
        <f t="shared" ca="1" si="1"/>
        <v>#N/A</v>
      </c>
      <c r="F129" s="31" t="e">
        <f t="shared" ca="1" si="1"/>
        <v>#N/A</v>
      </c>
      <c r="G129" s="31" t="e">
        <f t="shared" ca="1" si="1"/>
        <v>#N/A</v>
      </c>
      <c r="H129" s="31" t="e">
        <f t="shared" ca="1" si="1"/>
        <v>#N/A</v>
      </c>
      <c r="I129" s="31" t="e">
        <f t="shared" ca="1" si="1"/>
        <v>#N/A</v>
      </c>
      <c r="J129" s="31" t="e">
        <f t="shared" ca="1" si="1"/>
        <v>#N/A</v>
      </c>
      <c r="K129" s="31" t="e">
        <f t="shared" ca="1" si="1"/>
        <v>#N/A</v>
      </c>
      <c r="L129" s="31" t="e">
        <f t="shared" ca="1" si="1"/>
        <v>#N/A</v>
      </c>
      <c r="M129" s="31" t="e">
        <f t="shared" ca="1" si="1"/>
        <v>#N/A</v>
      </c>
      <c r="N129" s="44"/>
    </row>
    <row r="130" spans="1:14" ht="15.75" hidden="1">
      <c r="A130" s="39"/>
      <c r="B130" s="28"/>
      <c r="C130" s="29" t="str">
        <f ca="1">IF(ISERROR(VLOOKUP(C129,A135:C144,3,0)),"",(VLOOKUP(C129,A135:C144,3,0)))</f>
        <v/>
      </c>
      <c r="D130" s="29" t="str">
        <f ca="1">IF(ISERROR(VLOOKUP(D129,A135:C144,3,0)),"",(VLOOKUP(D129,A135:C144,3,0)))</f>
        <v/>
      </c>
      <c r="E130" s="29" t="str">
        <f ca="1">IF(ISERROR(VLOOKUP(E129,A135:C144,3,0)),"",(VLOOKUP(E129,A135:C144,3,0)))</f>
        <v/>
      </c>
      <c r="F130" s="29" t="str">
        <f ca="1">IF(ISERROR(VLOOKUP(F129,A135:C144,3,0)),"",(VLOOKUP(F129,A135:C144,3,0)))</f>
        <v/>
      </c>
      <c r="G130" s="29" t="str">
        <f ca="1">IF(ISERROR(VLOOKUP(G129,A135:C144,3,0)),"",(VLOOKUP(G129,A135:C144,3,0)))</f>
        <v/>
      </c>
      <c r="H130" s="29" t="str">
        <f ca="1">IF(ISERROR(VLOOKUP(H129,A135:C144,3,0)),"",(VLOOKUP(H129,A135:C144,3,0)))</f>
        <v/>
      </c>
      <c r="I130" s="29" t="str">
        <f ca="1">IF(ISERROR(VLOOKUP(I129,A135:C144,3,0)),"",(VLOOKUP(I129,A135:C144,3,0)))</f>
        <v/>
      </c>
      <c r="J130" s="29" t="str">
        <f ca="1">IF(ISERROR(VLOOKUP(J129,A135:C144,3,0)),"",(VLOOKUP(J129,A135:C144,3,0)))</f>
        <v/>
      </c>
      <c r="K130" s="29" t="str">
        <f ca="1">IF(ISERROR(VLOOKUP(K129,A135:C144,3,0)),"",(VLOOKUP(K129,A135:C144,3,0)))</f>
        <v/>
      </c>
      <c r="L130" s="29" t="str">
        <f ca="1">IF(ISERROR(VLOOKUP(L129,A135:C144,3,0)),"",(VLOOKUP(L129,A135:C144,3,0)))</f>
        <v/>
      </c>
      <c r="M130" s="29" t="str">
        <f ca="1">IF(ISERROR(VLOOKUP(M129,A135:C144,3,0)),"",(VLOOKUP(M129,A135:C144,3,0)))</f>
        <v/>
      </c>
      <c r="N130" s="44"/>
    </row>
    <row r="131" spans="1:14" ht="15.75" hidden="1">
      <c r="A131" s="33"/>
      <c r="B131" s="30"/>
      <c r="C131" s="31"/>
      <c r="D131" s="31" t="str">
        <f ca="1">CONCATENATE(D130,C130)</f>
        <v/>
      </c>
      <c r="E131" s="31" t="str">
        <f ca="1">CONCATENATE(G130,F130,E130)</f>
        <v/>
      </c>
      <c r="F131" s="31" t="str">
        <f ca="1">CONCATENATE(F130,E130)</f>
        <v/>
      </c>
      <c r="G131" s="31" t="str">
        <f ca="1">G130</f>
        <v/>
      </c>
      <c r="H131" s="47" t="str">
        <f ca="1">CONCATENATE(J130,I130,H130)</f>
        <v/>
      </c>
      <c r="I131" s="31" t="str">
        <f ca="1">CONCATENATE(I130,H130)</f>
        <v/>
      </c>
      <c r="J131" s="31" t="str">
        <f ca="1">J130</f>
        <v/>
      </c>
      <c r="K131" s="31"/>
      <c r="L131" s="31" t="str">
        <f ca="1">CONCATENATE(L130,K130)</f>
        <v/>
      </c>
      <c r="M131" s="31" t="str">
        <f ca="1">M130</f>
        <v/>
      </c>
      <c r="N131" s="44"/>
    </row>
    <row r="132" spans="1:14" hidden="1">
      <c r="A132" s="33" t="s">
        <v>49</v>
      </c>
      <c r="B132" s="32" t="s">
        <v>50</v>
      </c>
      <c r="C132" s="32" t="str">
        <f ca="1">IF(ISERROR(VLOOKUP(D131,A135:I244,9,0)),"",(VLOOKUP(D131,A135:I244,9,0)))</f>
        <v/>
      </c>
      <c r="D132" s="32" t="str">
        <f ca="1">IF(ISERROR(VLOOKUP(D131,A135:F244,6,0)),"",(VLOOKUP(D131,A135:F244,6,0)))</f>
        <v/>
      </c>
      <c r="E132" s="32" t="str">
        <f ca="1">IF(ISERROR(VLOOKUP(F131,A135:G244,7,0)),"",(VLOOKUP(F131,A135:G244,7,0)))</f>
        <v/>
      </c>
      <c r="F132" s="32" t="str">
        <f ca="1">IF(ISERROR(VLOOKUP(F131,A135:B244,2,0)),"",(VLOOKUP(F131,A135:B244,2,0)))</f>
        <v/>
      </c>
      <c r="G132" s="32" t="str">
        <f ca="1">IF(ISERROR(VLOOKUP(G131,C135:E144,3,0)),"",(VLOOKUP(G131,C135:E144,3,0)))</f>
        <v/>
      </c>
      <c r="H132" s="32" t="str">
        <f ca="1">IF(ISERROR(VLOOKUP(I131,A135:H244,8,0)),"",(VLOOKUP(I131,A135:H244,8,0)))</f>
        <v/>
      </c>
      <c r="I132" s="32" t="str">
        <f ca="1">IF(ISERROR(VLOOKUP(I131,A135:B244,2,0)),"",(VLOOKUP(I131,A135:B244,2,0)))</f>
        <v/>
      </c>
      <c r="J132" s="32" t="str">
        <f ca="1">IF(ISERROR(VLOOKUP(J131,C135:E144,3,0)),"",(VLOOKUP(J131,C135:E144,3,0)))</f>
        <v/>
      </c>
      <c r="K132" s="32" t="str">
        <f ca="1">IF(ISERROR(VLOOKUP(L131,A135:D244,4,0)),"",(VLOOKUP(L131,A135:D244,4,0)))</f>
        <v/>
      </c>
      <c r="L132" s="32" t="str">
        <f ca="1">IF(ISERROR(VLOOKUP(L131,A135:B244,2,0)),"",(VLOOKUP(L131,A135:B244,2,0)))</f>
        <v/>
      </c>
      <c r="M132" s="32" t="str">
        <f ca="1">IF(ISERROR(VLOOKUP(M131,C135:E144,3,0)),"",(VLOOKUP(M131,C135:E144,3,0)))</f>
        <v/>
      </c>
      <c r="N132" s="44"/>
    </row>
    <row r="133" spans="1:14" hidden="1">
      <c r="A133" s="34" t="s">
        <v>51</v>
      </c>
      <c r="B133" s="45"/>
      <c r="C133" s="34"/>
      <c r="D133" s="34"/>
      <c r="E133" s="34"/>
      <c r="F133" s="34"/>
      <c r="G133" s="34"/>
      <c r="H133" s="32" t="str">
        <f ca="1">IF(J136=1,"",H132)</f>
        <v/>
      </c>
      <c r="I133" s="45"/>
      <c r="J133" s="34"/>
      <c r="K133" s="34"/>
      <c r="L133" s="33"/>
      <c r="M133" s="33"/>
      <c r="N133" s="44"/>
    </row>
    <row r="134" spans="1:14" hidden="1">
      <c r="A134" s="48" t="str">
        <f ca="1">CONCATENATE(M132,L132,K132,J132,I132,H133,G132,F132,E132,D132,C132,)</f>
        <v/>
      </c>
      <c r="B134" s="34"/>
      <c r="C134" s="34"/>
      <c r="D134" s="34"/>
      <c r="E134" s="34"/>
      <c r="F134" s="34"/>
      <c r="G134" s="34"/>
      <c r="H134" s="35"/>
      <c r="I134" s="34"/>
      <c r="J134" s="34"/>
      <c r="K134" s="34"/>
      <c r="L134" s="33"/>
      <c r="M134" s="33"/>
      <c r="N134" s="44"/>
    </row>
    <row r="135" spans="1:14" hidden="1">
      <c r="A135" s="33" t="str">
        <f t="shared" ref="A135:A144" si="2">LEFT(C135)</f>
        <v>0</v>
      </c>
      <c r="B135" s="33" t="s">
        <v>52</v>
      </c>
      <c r="C135" s="36" t="s">
        <v>53</v>
      </c>
      <c r="D135" s="33"/>
      <c r="E135" s="33" t="s">
        <v>52</v>
      </c>
      <c r="F135" s="33" t="s">
        <v>54</v>
      </c>
      <c r="G135" s="33" t="s">
        <v>55</v>
      </c>
      <c r="H135" s="33" t="s">
        <v>56</v>
      </c>
      <c r="I135" s="33" t="s">
        <v>57</v>
      </c>
      <c r="J135" s="33"/>
      <c r="K135" s="39" t="s">
        <v>58</v>
      </c>
      <c r="L135" s="33"/>
      <c r="M135" s="33"/>
      <c r="N135" s="44"/>
    </row>
    <row r="136" spans="1:14" ht="15.75" hidden="1">
      <c r="A136" s="33" t="str">
        <f t="shared" si="2"/>
        <v>1</v>
      </c>
      <c r="B136" s="33" t="s">
        <v>59</v>
      </c>
      <c r="C136" s="36">
        <v>1</v>
      </c>
      <c r="D136" s="33" t="s">
        <v>60</v>
      </c>
      <c r="E136" s="33" t="s">
        <v>61</v>
      </c>
      <c r="F136" s="33" t="s">
        <v>59</v>
      </c>
      <c r="G136" s="33" t="s">
        <v>62</v>
      </c>
      <c r="H136" s="33" t="s">
        <v>63</v>
      </c>
      <c r="I136" s="33" t="s">
        <v>64</v>
      </c>
      <c r="J136" s="49">
        <f ca="1">J138+J137</f>
        <v>1</v>
      </c>
      <c r="K136" s="37" t="str">
        <f>LEFT(K135)</f>
        <v>0</v>
      </c>
      <c r="L136" s="33"/>
      <c r="M136" s="33"/>
      <c r="N136" s="44"/>
    </row>
    <row r="137" spans="1:14" hidden="1">
      <c r="A137" s="33" t="str">
        <f t="shared" si="2"/>
        <v>2</v>
      </c>
      <c r="B137" s="33" t="s">
        <v>65</v>
      </c>
      <c r="C137" s="36">
        <v>2</v>
      </c>
      <c r="D137" s="33" t="s">
        <v>66</v>
      </c>
      <c r="E137" s="33" t="s">
        <v>67</v>
      </c>
      <c r="F137" s="33" t="s">
        <v>65</v>
      </c>
      <c r="G137" s="33" t="s">
        <v>68</v>
      </c>
      <c r="H137" s="33" t="s">
        <v>69</v>
      </c>
      <c r="I137" s="33" t="s">
        <v>70</v>
      </c>
      <c r="J137" s="32">
        <f ca="1">N(J139)</f>
        <v>0</v>
      </c>
      <c r="K137" s="37" t="str">
        <f>LEFT(K136)</f>
        <v>0</v>
      </c>
      <c r="L137" s="33"/>
      <c r="M137" s="33"/>
      <c r="N137" s="44"/>
    </row>
    <row r="138" spans="1:14" hidden="1">
      <c r="A138" s="33" t="str">
        <f t="shared" si="2"/>
        <v>3</v>
      </c>
      <c r="B138" s="33" t="s">
        <v>71</v>
      </c>
      <c r="C138" s="36">
        <v>3</v>
      </c>
      <c r="D138" s="33" t="s">
        <v>66</v>
      </c>
      <c r="E138" s="33" t="s">
        <v>72</v>
      </c>
      <c r="F138" s="33" t="s">
        <v>71</v>
      </c>
      <c r="G138" s="33" t="s">
        <v>68</v>
      </c>
      <c r="H138" s="33" t="s">
        <v>69</v>
      </c>
      <c r="I138" s="33" t="s">
        <v>70</v>
      </c>
      <c r="J138" s="32">
        <f ca="1">N(J140)</f>
        <v>1</v>
      </c>
      <c r="K138" s="37" t="str">
        <f>LEFT(K137)</f>
        <v>0</v>
      </c>
      <c r="L138" s="33"/>
      <c r="M138" s="33"/>
      <c r="N138" s="44"/>
    </row>
    <row r="139" spans="1:14" ht="15.75" hidden="1">
      <c r="A139" s="33" t="str">
        <f t="shared" si="2"/>
        <v>4</v>
      </c>
      <c r="B139" s="33" t="s">
        <v>73</v>
      </c>
      <c r="C139" s="36">
        <v>4</v>
      </c>
      <c r="D139" s="33" t="s">
        <v>66</v>
      </c>
      <c r="E139" s="33" t="s">
        <v>74</v>
      </c>
      <c r="F139" s="33" t="s">
        <v>73</v>
      </c>
      <c r="G139" s="33" t="s">
        <v>68</v>
      </c>
      <c r="H139" s="33" t="s">
        <v>69</v>
      </c>
      <c r="I139" s="33" t="s">
        <v>70</v>
      </c>
      <c r="J139" s="32" t="b">
        <f ca="1">AND(H131=K139)</f>
        <v>0</v>
      </c>
      <c r="K139" s="38" t="str">
        <f>CONCATENATE(K136,K137,K138)</f>
        <v>000</v>
      </c>
      <c r="L139" s="50" t="str">
        <f>CONCATENATE(L136,L137,L138)</f>
        <v/>
      </c>
      <c r="M139" s="33"/>
      <c r="N139" s="44"/>
    </row>
    <row r="140" spans="1:14" hidden="1">
      <c r="A140" s="33" t="str">
        <f t="shared" si="2"/>
        <v>5</v>
      </c>
      <c r="B140" s="33" t="s">
        <v>75</v>
      </c>
      <c r="C140" s="36">
        <v>5</v>
      </c>
      <c r="D140" s="33" t="s">
        <v>76</v>
      </c>
      <c r="E140" s="33" t="s">
        <v>77</v>
      </c>
      <c r="F140" s="33" t="s">
        <v>75</v>
      </c>
      <c r="G140" s="33" t="s">
        <v>55</v>
      </c>
      <c r="H140" s="33" t="s">
        <v>56</v>
      </c>
      <c r="I140" s="33" t="s">
        <v>57</v>
      </c>
      <c r="J140" s="33" t="b">
        <f ca="1">AND(H131=L139)</f>
        <v>1</v>
      </c>
      <c r="K140" s="39"/>
      <c r="L140" s="33"/>
      <c r="M140" s="33"/>
      <c r="N140" s="44"/>
    </row>
    <row r="141" spans="1:14" hidden="1">
      <c r="A141" s="33" t="str">
        <f t="shared" si="2"/>
        <v>6</v>
      </c>
      <c r="B141" s="33" t="s">
        <v>78</v>
      </c>
      <c r="C141" s="36">
        <v>6</v>
      </c>
      <c r="D141" s="33" t="s">
        <v>76</v>
      </c>
      <c r="E141" s="33" t="s">
        <v>79</v>
      </c>
      <c r="F141" s="33" t="s">
        <v>78</v>
      </c>
      <c r="G141" s="33" t="s">
        <v>55</v>
      </c>
      <c r="H141" s="33" t="s">
        <v>56</v>
      </c>
      <c r="I141" s="33" t="s">
        <v>57</v>
      </c>
      <c r="J141" s="33"/>
      <c r="K141" s="39"/>
      <c r="L141" s="33"/>
      <c r="M141" s="33"/>
      <c r="N141" s="44"/>
    </row>
    <row r="142" spans="1:14" hidden="1">
      <c r="A142" s="33" t="str">
        <f t="shared" si="2"/>
        <v>7</v>
      </c>
      <c r="B142" s="33" t="s">
        <v>80</v>
      </c>
      <c r="C142" s="36">
        <v>7</v>
      </c>
      <c r="D142" s="33" t="s">
        <v>76</v>
      </c>
      <c r="E142" s="33" t="s">
        <v>81</v>
      </c>
      <c r="F142" s="33" t="s">
        <v>80</v>
      </c>
      <c r="G142" s="33" t="s">
        <v>55</v>
      </c>
      <c r="H142" s="33" t="s">
        <v>56</v>
      </c>
      <c r="I142" s="33" t="s">
        <v>57</v>
      </c>
      <c r="J142" s="33"/>
      <c r="K142" s="39"/>
      <c r="L142" s="33"/>
      <c r="M142" s="33"/>
      <c r="N142" s="44"/>
    </row>
    <row r="143" spans="1:14" hidden="1">
      <c r="A143" s="33" t="str">
        <f t="shared" si="2"/>
        <v>8</v>
      </c>
      <c r="B143" s="33" t="s">
        <v>82</v>
      </c>
      <c r="C143" s="36">
        <v>8</v>
      </c>
      <c r="D143" s="33" t="s">
        <v>76</v>
      </c>
      <c r="E143" s="33" t="s">
        <v>83</v>
      </c>
      <c r="F143" s="33" t="s">
        <v>82</v>
      </c>
      <c r="G143" s="33" t="s">
        <v>55</v>
      </c>
      <c r="H143" s="33" t="s">
        <v>56</v>
      </c>
      <c r="I143" s="33" t="s">
        <v>57</v>
      </c>
      <c r="J143" s="33"/>
      <c r="K143" s="39"/>
      <c r="L143" s="33"/>
      <c r="M143" s="33"/>
      <c r="N143" s="44"/>
    </row>
    <row r="144" spans="1:14" hidden="1">
      <c r="A144" s="33" t="str">
        <f t="shared" si="2"/>
        <v>9</v>
      </c>
      <c r="B144" s="33" t="s">
        <v>84</v>
      </c>
      <c r="C144" s="36">
        <v>9</v>
      </c>
      <c r="D144" s="33" t="s">
        <v>76</v>
      </c>
      <c r="E144" s="33" t="s">
        <v>85</v>
      </c>
      <c r="F144" s="33" t="s">
        <v>84</v>
      </c>
      <c r="G144" s="33" t="s">
        <v>55</v>
      </c>
      <c r="H144" s="33" t="s">
        <v>56</v>
      </c>
      <c r="I144" s="33" t="s">
        <v>57</v>
      </c>
      <c r="J144" s="33"/>
      <c r="K144" s="39"/>
      <c r="L144" s="33"/>
      <c r="M144" s="33"/>
      <c r="N144" s="44"/>
    </row>
    <row r="145" spans="1:14" hidden="1">
      <c r="A145" s="33" t="str">
        <f t="shared" ref="A145:A208" si="3">LEFT(C145,2)</f>
        <v>10</v>
      </c>
      <c r="B145" s="33" t="s">
        <v>86</v>
      </c>
      <c r="C145" s="36">
        <v>10</v>
      </c>
      <c r="D145" s="33" t="s">
        <v>76</v>
      </c>
      <c r="E145" s="33"/>
      <c r="F145" s="33" t="s">
        <v>86</v>
      </c>
      <c r="G145" s="33" t="s">
        <v>55</v>
      </c>
      <c r="H145" s="33" t="s">
        <v>56</v>
      </c>
      <c r="I145" s="33" t="s">
        <v>57</v>
      </c>
      <c r="J145" s="33"/>
      <c r="K145" s="39"/>
      <c r="L145" s="33"/>
      <c r="M145" s="33"/>
      <c r="N145" s="44"/>
    </row>
    <row r="146" spans="1:14" hidden="1">
      <c r="A146" s="33" t="str">
        <f t="shared" si="3"/>
        <v>00</v>
      </c>
      <c r="B146" s="33" t="s">
        <v>52</v>
      </c>
      <c r="C146" s="36" t="s">
        <v>87</v>
      </c>
      <c r="D146" s="33" t="s">
        <v>76</v>
      </c>
      <c r="E146" s="33"/>
      <c r="F146" s="33" t="s">
        <v>54</v>
      </c>
      <c r="G146" s="33" t="s">
        <v>55</v>
      </c>
      <c r="H146" s="33" t="s">
        <v>56</v>
      </c>
      <c r="I146" s="33" t="s">
        <v>57</v>
      </c>
      <c r="J146" s="33"/>
      <c r="K146" s="39"/>
      <c r="L146" s="33"/>
      <c r="M146" s="33"/>
      <c r="N146" s="44"/>
    </row>
    <row r="147" spans="1:14" hidden="1">
      <c r="A147" s="33" t="str">
        <f t="shared" si="3"/>
        <v>01</v>
      </c>
      <c r="B147" s="33" t="s">
        <v>59</v>
      </c>
      <c r="C147" s="36" t="s">
        <v>88</v>
      </c>
      <c r="D147" s="33" t="s">
        <v>76</v>
      </c>
      <c r="E147" s="33"/>
      <c r="F147" s="33" t="s">
        <v>59</v>
      </c>
      <c r="G147" s="33" t="s">
        <v>55</v>
      </c>
      <c r="H147" s="33" t="s">
        <v>56</v>
      </c>
      <c r="I147" s="33" t="s">
        <v>64</v>
      </c>
      <c r="J147" s="33"/>
      <c r="K147" s="33"/>
      <c r="L147" s="33"/>
      <c r="M147" s="33"/>
      <c r="N147" s="44"/>
    </row>
    <row r="148" spans="1:14" hidden="1">
      <c r="A148" s="33" t="str">
        <f t="shared" si="3"/>
        <v>02</v>
      </c>
      <c r="B148" s="33" t="s">
        <v>65</v>
      </c>
      <c r="C148" s="36" t="s">
        <v>89</v>
      </c>
      <c r="D148" s="33" t="s">
        <v>66</v>
      </c>
      <c r="E148" s="33"/>
      <c r="F148" s="33" t="s">
        <v>65</v>
      </c>
      <c r="G148" s="33" t="s">
        <v>68</v>
      </c>
      <c r="H148" s="33" t="s">
        <v>69</v>
      </c>
      <c r="I148" s="33" t="s">
        <v>70</v>
      </c>
      <c r="J148" s="33"/>
      <c r="K148" s="33"/>
      <c r="L148" s="33"/>
      <c r="M148" s="33"/>
      <c r="N148" s="44"/>
    </row>
    <row r="149" spans="1:14" hidden="1">
      <c r="A149" s="33" t="str">
        <f t="shared" si="3"/>
        <v>03</v>
      </c>
      <c r="B149" s="33" t="s">
        <v>71</v>
      </c>
      <c r="C149" s="36" t="s">
        <v>90</v>
      </c>
      <c r="D149" s="33" t="s">
        <v>66</v>
      </c>
      <c r="E149" s="33"/>
      <c r="F149" s="33" t="s">
        <v>71</v>
      </c>
      <c r="G149" s="33" t="s">
        <v>68</v>
      </c>
      <c r="H149" s="33" t="s">
        <v>69</v>
      </c>
      <c r="I149" s="33" t="s">
        <v>70</v>
      </c>
      <c r="J149" s="33"/>
      <c r="K149" s="33"/>
      <c r="L149" s="33"/>
      <c r="M149" s="33"/>
      <c r="N149" s="44"/>
    </row>
    <row r="150" spans="1:14" hidden="1">
      <c r="A150" s="33" t="str">
        <f t="shared" si="3"/>
        <v>04</v>
      </c>
      <c r="B150" s="33" t="s">
        <v>73</v>
      </c>
      <c r="C150" s="36" t="s">
        <v>91</v>
      </c>
      <c r="D150" s="33" t="s">
        <v>66</v>
      </c>
      <c r="E150" s="33"/>
      <c r="F150" s="33" t="s">
        <v>73</v>
      </c>
      <c r="G150" s="33" t="s">
        <v>68</v>
      </c>
      <c r="H150" s="33" t="s">
        <v>69</v>
      </c>
      <c r="I150" s="33" t="s">
        <v>70</v>
      </c>
      <c r="J150" s="33"/>
      <c r="K150" s="33"/>
      <c r="L150" s="33"/>
      <c r="M150" s="33"/>
      <c r="N150" s="44"/>
    </row>
    <row r="151" spans="1:14" hidden="1">
      <c r="A151" s="33" t="str">
        <f t="shared" si="3"/>
        <v>05</v>
      </c>
      <c r="B151" s="33" t="s">
        <v>75</v>
      </c>
      <c r="C151" s="36" t="s">
        <v>92</v>
      </c>
      <c r="D151" s="33" t="s">
        <v>76</v>
      </c>
      <c r="E151" s="33"/>
      <c r="F151" s="33" t="s">
        <v>75</v>
      </c>
      <c r="G151" s="33" t="s">
        <v>55</v>
      </c>
      <c r="H151" s="33" t="s">
        <v>56</v>
      </c>
      <c r="I151" s="33" t="s">
        <v>57</v>
      </c>
      <c r="J151" s="33"/>
      <c r="K151" s="33"/>
      <c r="L151" s="33"/>
      <c r="M151" s="33"/>
      <c r="N151" s="44"/>
    </row>
    <row r="152" spans="1:14" hidden="1">
      <c r="A152" s="33" t="str">
        <f t="shared" si="3"/>
        <v>06</v>
      </c>
      <c r="B152" s="33" t="s">
        <v>78</v>
      </c>
      <c r="C152" s="36" t="s">
        <v>93</v>
      </c>
      <c r="D152" s="33" t="s">
        <v>76</v>
      </c>
      <c r="E152" s="33"/>
      <c r="F152" s="33" t="s">
        <v>78</v>
      </c>
      <c r="G152" s="33" t="s">
        <v>55</v>
      </c>
      <c r="H152" s="33" t="s">
        <v>56</v>
      </c>
      <c r="I152" s="33" t="s">
        <v>57</v>
      </c>
      <c r="J152" s="33"/>
      <c r="K152" s="33"/>
      <c r="L152" s="33"/>
      <c r="M152" s="33"/>
      <c r="N152" s="44"/>
    </row>
    <row r="153" spans="1:14" hidden="1">
      <c r="A153" s="33" t="str">
        <f t="shared" si="3"/>
        <v>07</v>
      </c>
      <c r="B153" s="33" t="s">
        <v>80</v>
      </c>
      <c r="C153" s="36" t="s">
        <v>94</v>
      </c>
      <c r="D153" s="33" t="s">
        <v>76</v>
      </c>
      <c r="E153" s="33"/>
      <c r="F153" s="33" t="s">
        <v>80</v>
      </c>
      <c r="G153" s="33" t="s">
        <v>55</v>
      </c>
      <c r="H153" s="33" t="s">
        <v>56</v>
      </c>
      <c r="I153" s="33" t="s">
        <v>57</v>
      </c>
      <c r="J153" s="33"/>
      <c r="K153" s="33"/>
      <c r="L153" s="33"/>
      <c r="M153" s="33"/>
      <c r="N153" s="44"/>
    </row>
    <row r="154" spans="1:14" hidden="1">
      <c r="A154" s="33" t="str">
        <f t="shared" si="3"/>
        <v>08</v>
      </c>
      <c r="B154" s="33" t="s">
        <v>82</v>
      </c>
      <c r="C154" s="36" t="s">
        <v>95</v>
      </c>
      <c r="D154" s="33" t="s">
        <v>76</v>
      </c>
      <c r="E154" s="33"/>
      <c r="F154" s="33" t="s">
        <v>82</v>
      </c>
      <c r="G154" s="33" t="s">
        <v>55</v>
      </c>
      <c r="H154" s="33" t="s">
        <v>56</v>
      </c>
      <c r="I154" s="33" t="s">
        <v>57</v>
      </c>
      <c r="J154" s="33"/>
      <c r="K154" s="33"/>
      <c r="L154" s="33"/>
      <c r="M154" s="33"/>
      <c r="N154" s="44"/>
    </row>
    <row r="155" spans="1:14" hidden="1">
      <c r="A155" s="33" t="str">
        <f t="shared" si="3"/>
        <v>09</v>
      </c>
      <c r="B155" s="33" t="s">
        <v>84</v>
      </c>
      <c r="C155" s="36" t="s">
        <v>96</v>
      </c>
      <c r="D155" s="33" t="s">
        <v>76</v>
      </c>
      <c r="E155" s="33"/>
      <c r="F155" s="33" t="s">
        <v>84</v>
      </c>
      <c r="G155" s="33" t="s">
        <v>55</v>
      </c>
      <c r="H155" s="33" t="s">
        <v>56</v>
      </c>
      <c r="I155" s="33" t="s">
        <v>57</v>
      </c>
      <c r="J155" s="33"/>
      <c r="K155" s="33"/>
      <c r="L155" s="33"/>
      <c r="M155" s="33"/>
      <c r="N155" s="44"/>
    </row>
    <row r="156" spans="1:14" hidden="1">
      <c r="A156" s="33" t="str">
        <f t="shared" si="3"/>
        <v>11</v>
      </c>
      <c r="B156" s="33" t="s">
        <v>97</v>
      </c>
      <c r="C156" s="36">
        <v>11</v>
      </c>
      <c r="D156" s="33" t="s">
        <v>76</v>
      </c>
      <c r="E156" s="33"/>
      <c r="F156" s="33" t="s">
        <v>97</v>
      </c>
      <c r="G156" s="33" t="s">
        <v>55</v>
      </c>
      <c r="H156" s="33" t="s">
        <v>56</v>
      </c>
      <c r="I156" s="33" t="s">
        <v>57</v>
      </c>
      <c r="J156" s="33"/>
      <c r="K156" s="33"/>
      <c r="L156" s="33"/>
      <c r="M156" s="33"/>
      <c r="N156" s="44"/>
    </row>
    <row r="157" spans="1:14" hidden="1">
      <c r="A157" s="33" t="str">
        <f t="shared" si="3"/>
        <v>12</v>
      </c>
      <c r="B157" s="33" t="s">
        <v>98</v>
      </c>
      <c r="C157" s="36">
        <v>12</v>
      </c>
      <c r="D157" s="33" t="s">
        <v>76</v>
      </c>
      <c r="E157" s="33"/>
      <c r="F157" s="33" t="s">
        <v>98</v>
      </c>
      <c r="G157" s="33" t="s">
        <v>55</v>
      </c>
      <c r="H157" s="33" t="s">
        <v>56</v>
      </c>
      <c r="I157" s="33" t="s">
        <v>57</v>
      </c>
      <c r="J157" s="33"/>
      <c r="K157" s="33"/>
      <c r="L157" s="33"/>
      <c r="M157" s="33"/>
      <c r="N157" s="44"/>
    </row>
    <row r="158" spans="1:14" hidden="1">
      <c r="A158" s="33" t="str">
        <f t="shared" si="3"/>
        <v>13</v>
      </c>
      <c r="B158" s="33" t="s">
        <v>99</v>
      </c>
      <c r="C158" s="36">
        <v>13</v>
      </c>
      <c r="D158" s="33" t="s">
        <v>76</v>
      </c>
      <c r="E158" s="33"/>
      <c r="F158" s="33" t="s">
        <v>99</v>
      </c>
      <c r="G158" s="33" t="s">
        <v>55</v>
      </c>
      <c r="H158" s="33" t="s">
        <v>56</v>
      </c>
      <c r="I158" s="33" t="s">
        <v>57</v>
      </c>
      <c r="J158" s="33"/>
      <c r="K158" s="33"/>
      <c r="L158" s="33"/>
      <c r="M158" s="33"/>
      <c r="N158" s="44"/>
    </row>
    <row r="159" spans="1:14" hidden="1">
      <c r="A159" s="33" t="str">
        <f t="shared" si="3"/>
        <v>14</v>
      </c>
      <c r="B159" s="33" t="s">
        <v>100</v>
      </c>
      <c r="C159" s="36">
        <v>14</v>
      </c>
      <c r="D159" s="33" t="s">
        <v>76</v>
      </c>
      <c r="E159" s="33"/>
      <c r="F159" s="33" t="s">
        <v>100</v>
      </c>
      <c r="G159" s="33" t="s">
        <v>55</v>
      </c>
      <c r="H159" s="33" t="s">
        <v>56</v>
      </c>
      <c r="I159" s="33" t="s">
        <v>57</v>
      </c>
      <c r="J159" s="33"/>
      <c r="K159" s="33"/>
      <c r="L159" s="33"/>
      <c r="M159" s="33"/>
      <c r="N159" s="44"/>
    </row>
    <row r="160" spans="1:14" hidden="1">
      <c r="A160" s="33" t="str">
        <f t="shared" si="3"/>
        <v>15</v>
      </c>
      <c r="B160" s="33" t="s">
        <v>101</v>
      </c>
      <c r="C160" s="36">
        <v>15</v>
      </c>
      <c r="D160" s="33" t="s">
        <v>76</v>
      </c>
      <c r="E160" s="33"/>
      <c r="F160" s="33" t="s">
        <v>101</v>
      </c>
      <c r="G160" s="33" t="s">
        <v>55</v>
      </c>
      <c r="H160" s="33" t="s">
        <v>56</v>
      </c>
      <c r="I160" s="33" t="s">
        <v>57</v>
      </c>
      <c r="J160" s="33"/>
      <c r="K160" s="33"/>
      <c r="L160" s="33"/>
      <c r="M160" s="33"/>
      <c r="N160" s="44"/>
    </row>
    <row r="161" spans="1:14" hidden="1">
      <c r="A161" s="33" t="str">
        <f t="shared" si="3"/>
        <v>16</v>
      </c>
      <c r="B161" s="33" t="s">
        <v>102</v>
      </c>
      <c r="C161" s="36">
        <v>16</v>
      </c>
      <c r="D161" s="33" t="s">
        <v>76</v>
      </c>
      <c r="E161" s="33"/>
      <c r="F161" s="33" t="s">
        <v>102</v>
      </c>
      <c r="G161" s="33" t="s">
        <v>55</v>
      </c>
      <c r="H161" s="33" t="s">
        <v>56</v>
      </c>
      <c r="I161" s="33" t="s">
        <v>57</v>
      </c>
      <c r="J161" s="33"/>
      <c r="K161" s="33"/>
      <c r="L161" s="33"/>
      <c r="M161" s="33"/>
      <c r="N161" s="44"/>
    </row>
    <row r="162" spans="1:14" hidden="1">
      <c r="A162" s="33" t="str">
        <f t="shared" si="3"/>
        <v>17</v>
      </c>
      <c r="B162" s="33" t="s">
        <v>103</v>
      </c>
      <c r="C162" s="36">
        <v>17</v>
      </c>
      <c r="D162" s="33" t="s">
        <v>76</v>
      </c>
      <c r="E162" s="33"/>
      <c r="F162" s="33" t="s">
        <v>103</v>
      </c>
      <c r="G162" s="33" t="s">
        <v>55</v>
      </c>
      <c r="H162" s="33" t="s">
        <v>56</v>
      </c>
      <c r="I162" s="33" t="s">
        <v>57</v>
      </c>
      <c r="J162" s="33"/>
      <c r="K162" s="33"/>
      <c r="L162" s="33"/>
      <c r="M162" s="33"/>
      <c r="N162" s="44"/>
    </row>
    <row r="163" spans="1:14" hidden="1">
      <c r="A163" s="33" t="str">
        <f t="shared" si="3"/>
        <v>18</v>
      </c>
      <c r="B163" s="33" t="s">
        <v>104</v>
      </c>
      <c r="C163" s="36">
        <v>18</v>
      </c>
      <c r="D163" s="33" t="s">
        <v>76</v>
      </c>
      <c r="E163" s="33"/>
      <c r="F163" s="33" t="s">
        <v>104</v>
      </c>
      <c r="G163" s="33" t="s">
        <v>55</v>
      </c>
      <c r="H163" s="33" t="s">
        <v>56</v>
      </c>
      <c r="I163" s="33" t="s">
        <v>57</v>
      </c>
      <c r="J163" s="33"/>
      <c r="K163" s="33"/>
      <c r="L163" s="33"/>
      <c r="M163" s="33"/>
      <c r="N163" s="44"/>
    </row>
    <row r="164" spans="1:14" hidden="1">
      <c r="A164" s="33" t="str">
        <f t="shared" si="3"/>
        <v>19</v>
      </c>
      <c r="B164" s="33" t="s">
        <v>105</v>
      </c>
      <c r="C164" s="36">
        <v>19</v>
      </c>
      <c r="D164" s="33" t="s">
        <v>76</v>
      </c>
      <c r="E164" s="33"/>
      <c r="F164" s="33" t="s">
        <v>105</v>
      </c>
      <c r="G164" s="33" t="s">
        <v>55</v>
      </c>
      <c r="H164" s="33" t="s">
        <v>56</v>
      </c>
      <c r="I164" s="33" t="s">
        <v>57</v>
      </c>
      <c r="J164" s="33"/>
      <c r="K164" s="33"/>
      <c r="L164" s="33"/>
      <c r="M164" s="33"/>
      <c r="N164" s="44"/>
    </row>
    <row r="165" spans="1:14" hidden="1">
      <c r="A165" s="33" t="str">
        <f t="shared" si="3"/>
        <v>20</v>
      </c>
      <c r="B165" s="33" t="s">
        <v>106</v>
      </c>
      <c r="C165" s="36">
        <v>20</v>
      </c>
      <c r="D165" s="33" t="s">
        <v>76</v>
      </c>
      <c r="E165" s="33"/>
      <c r="F165" s="33" t="s">
        <v>106</v>
      </c>
      <c r="G165" s="33" t="s">
        <v>55</v>
      </c>
      <c r="H165" s="33" t="s">
        <v>56</v>
      </c>
      <c r="I165" s="33" t="s">
        <v>57</v>
      </c>
      <c r="J165" s="33"/>
      <c r="K165" s="33"/>
      <c r="L165" s="33"/>
      <c r="M165" s="33"/>
      <c r="N165" s="44"/>
    </row>
    <row r="166" spans="1:14" hidden="1">
      <c r="A166" s="33" t="str">
        <f t="shared" si="3"/>
        <v>21</v>
      </c>
      <c r="B166" s="33" t="s">
        <v>107</v>
      </c>
      <c r="C166" s="36">
        <v>21</v>
      </c>
      <c r="D166" s="33" t="s">
        <v>76</v>
      </c>
      <c r="E166" s="33"/>
      <c r="F166" s="33" t="s">
        <v>107</v>
      </c>
      <c r="G166" s="33" t="s">
        <v>55</v>
      </c>
      <c r="H166" s="33" t="s">
        <v>56</v>
      </c>
      <c r="I166" s="33" t="s">
        <v>57</v>
      </c>
      <c r="J166" s="33"/>
      <c r="K166" s="33"/>
      <c r="L166" s="33"/>
      <c r="M166" s="33"/>
      <c r="N166" s="44"/>
    </row>
    <row r="167" spans="1:14" hidden="1">
      <c r="A167" s="33" t="str">
        <f t="shared" si="3"/>
        <v>22</v>
      </c>
      <c r="B167" s="33" t="s">
        <v>108</v>
      </c>
      <c r="C167" s="36">
        <v>22</v>
      </c>
      <c r="D167" s="33" t="s">
        <v>66</v>
      </c>
      <c r="E167" s="33"/>
      <c r="F167" s="33" t="s">
        <v>108</v>
      </c>
      <c r="G167" s="33" t="s">
        <v>68</v>
      </c>
      <c r="H167" s="33" t="s">
        <v>69</v>
      </c>
      <c r="I167" s="33" t="s">
        <v>70</v>
      </c>
      <c r="J167" s="33"/>
      <c r="K167" s="33"/>
      <c r="L167" s="33"/>
      <c r="M167" s="33"/>
      <c r="N167" s="44"/>
    </row>
    <row r="168" spans="1:14" hidden="1">
      <c r="A168" s="33" t="str">
        <f t="shared" si="3"/>
        <v>23</v>
      </c>
      <c r="B168" s="33" t="s">
        <v>109</v>
      </c>
      <c r="C168" s="36">
        <v>23</v>
      </c>
      <c r="D168" s="33" t="s">
        <v>66</v>
      </c>
      <c r="E168" s="33"/>
      <c r="F168" s="33" t="s">
        <v>109</v>
      </c>
      <c r="G168" s="33" t="s">
        <v>68</v>
      </c>
      <c r="H168" s="33" t="s">
        <v>69</v>
      </c>
      <c r="I168" s="33" t="s">
        <v>70</v>
      </c>
      <c r="J168" s="33"/>
      <c r="K168" s="33"/>
      <c r="L168" s="33"/>
      <c r="M168" s="33"/>
      <c r="N168" s="44"/>
    </row>
    <row r="169" spans="1:14" hidden="1">
      <c r="A169" s="33" t="str">
        <f t="shared" si="3"/>
        <v>24</v>
      </c>
      <c r="B169" s="33" t="s">
        <v>110</v>
      </c>
      <c r="C169" s="36">
        <v>24</v>
      </c>
      <c r="D169" s="33" t="s">
        <v>66</v>
      </c>
      <c r="E169" s="33"/>
      <c r="F169" s="33" t="s">
        <v>110</v>
      </c>
      <c r="G169" s="33" t="s">
        <v>68</v>
      </c>
      <c r="H169" s="33" t="s">
        <v>69</v>
      </c>
      <c r="I169" s="33" t="s">
        <v>70</v>
      </c>
      <c r="J169" s="33"/>
      <c r="K169" s="33"/>
      <c r="L169" s="33"/>
      <c r="M169" s="33"/>
      <c r="N169" s="44"/>
    </row>
    <row r="170" spans="1:14" hidden="1">
      <c r="A170" s="33" t="str">
        <f t="shared" si="3"/>
        <v>25</v>
      </c>
      <c r="B170" s="33" t="s">
        <v>111</v>
      </c>
      <c r="C170" s="36">
        <v>25</v>
      </c>
      <c r="D170" s="33" t="s">
        <v>76</v>
      </c>
      <c r="E170" s="33"/>
      <c r="F170" s="33" t="s">
        <v>111</v>
      </c>
      <c r="G170" s="33" t="s">
        <v>55</v>
      </c>
      <c r="H170" s="33" t="s">
        <v>56</v>
      </c>
      <c r="I170" s="33" t="s">
        <v>57</v>
      </c>
      <c r="J170" s="33"/>
      <c r="K170" s="33"/>
      <c r="L170" s="33"/>
      <c r="M170" s="33"/>
      <c r="N170" s="44"/>
    </row>
    <row r="171" spans="1:14" hidden="1">
      <c r="A171" s="33" t="str">
        <f t="shared" si="3"/>
        <v>26</v>
      </c>
      <c r="B171" s="33" t="s">
        <v>112</v>
      </c>
      <c r="C171" s="36">
        <v>26</v>
      </c>
      <c r="D171" s="33" t="s">
        <v>76</v>
      </c>
      <c r="E171" s="33"/>
      <c r="F171" s="33" t="s">
        <v>112</v>
      </c>
      <c r="G171" s="33" t="s">
        <v>55</v>
      </c>
      <c r="H171" s="33" t="s">
        <v>56</v>
      </c>
      <c r="I171" s="33" t="s">
        <v>57</v>
      </c>
      <c r="J171" s="33"/>
      <c r="K171" s="33"/>
      <c r="L171" s="33"/>
      <c r="M171" s="33"/>
      <c r="N171" s="44"/>
    </row>
    <row r="172" spans="1:14" hidden="1">
      <c r="A172" s="33" t="str">
        <f t="shared" si="3"/>
        <v>27</v>
      </c>
      <c r="B172" s="33" t="s">
        <v>113</v>
      </c>
      <c r="C172" s="36">
        <v>27</v>
      </c>
      <c r="D172" s="33" t="s">
        <v>76</v>
      </c>
      <c r="E172" s="33"/>
      <c r="F172" s="33" t="s">
        <v>113</v>
      </c>
      <c r="G172" s="33" t="s">
        <v>55</v>
      </c>
      <c r="H172" s="33" t="s">
        <v>56</v>
      </c>
      <c r="I172" s="33" t="s">
        <v>57</v>
      </c>
      <c r="J172" s="33"/>
      <c r="K172" s="33"/>
      <c r="L172" s="33"/>
      <c r="M172" s="33"/>
      <c r="N172" s="44"/>
    </row>
    <row r="173" spans="1:14" hidden="1">
      <c r="A173" s="33" t="str">
        <f t="shared" si="3"/>
        <v>28</v>
      </c>
      <c r="B173" s="33" t="s">
        <v>114</v>
      </c>
      <c r="C173" s="36">
        <v>28</v>
      </c>
      <c r="D173" s="33" t="s">
        <v>76</v>
      </c>
      <c r="E173" s="33"/>
      <c r="F173" s="33" t="s">
        <v>114</v>
      </c>
      <c r="G173" s="33" t="s">
        <v>55</v>
      </c>
      <c r="H173" s="33" t="s">
        <v>56</v>
      </c>
      <c r="I173" s="33" t="s">
        <v>57</v>
      </c>
      <c r="J173" s="33"/>
      <c r="K173" s="33"/>
      <c r="L173" s="33"/>
      <c r="M173" s="33"/>
      <c r="N173" s="44"/>
    </row>
    <row r="174" spans="1:14" hidden="1">
      <c r="A174" s="33" t="str">
        <f t="shared" si="3"/>
        <v>29</v>
      </c>
      <c r="B174" s="33" t="s">
        <v>115</v>
      </c>
      <c r="C174" s="36">
        <v>29</v>
      </c>
      <c r="D174" s="33" t="s">
        <v>76</v>
      </c>
      <c r="E174" s="33"/>
      <c r="F174" s="33" t="s">
        <v>115</v>
      </c>
      <c r="G174" s="33" t="s">
        <v>55</v>
      </c>
      <c r="H174" s="33" t="s">
        <v>56</v>
      </c>
      <c r="I174" s="33" t="s">
        <v>57</v>
      </c>
      <c r="J174" s="33"/>
      <c r="K174" s="33"/>
      <c r="L174" s="33"/>
      <c r="M174" s="33"/>
      <c r="N174" s="44"/>
    </row>
    <row r="175" spans="1:14" hidden="1">
      <c r="A175" s="33" t="str">
        <f t="shared" si="3"/>
        <v>30</v>
      </c>
      <c r="B175" s="33" t="s">
        <v>116</v>
      </c>
      <c r="C175" s="36">
        <v>30</v>
      </c>
      <c r="D175" s="33" t="s">
        <v>76</v>
      </c>
      <c r="E175" s="33"/>
      <c r="F175" s="33" t="s">
        <v>116</v>
      </c>
      <c r="G175" s="33" t="s">
        <v>55</v>
      </c>
      <c r="H175" s="33" t="s">
        <v>56</v>
      </c>
      <c r="I175" s="33" t="s">
        <v>57</v>
      </c>
      <c r="J175" s="33"/>
      <c r="K175" s="33"/>
      <c r="L175" s="33"/>
      <c r="M175" s="33"/>
      <c r="N175" s="44"/>
    </row>
    <row r="176" spans="1:14" hidden="1">
      <c r="A176" s="33" t="str">
        <f t="shared" si="3"/>
        <v>31</v>
      </c>
      <c r="B176" s="33" t="s">
        <v>117</v>
      </c>
      <c r="C176" s="36">
        <v>31</v>
      </c>
      <c r="D176" s="33" t="s">
        <v>76</v>
      </c>
      <c r="E176" s="33"/>
      <c r="F176" s="33" t="s">
        <v>117</v>
      </c>
      <c r="G176" s="33" t="s">
        <v>55</v>
      </c>
      <c r="H176" s="33" t="s">
        <v>56</v>
      </c>
      <c r="I176" s="33" t="s">
        <v>57</v>
      </c>
      <c r="J176" s="33"/>
      <c r="K176" s="33"/>
      <c r="L176" s="33"/>
      <c r="M176" s="33"/>
      <c r="N176" s="44"/>
    </row>
    <row r="177" spans="1:14" hidden="1">
      <c r="A177" s="33" t="str">
        <f t="shared" si="3"/>
        <v>32</v>
      </c>
      <c r="B177" s="33" t="s">
        <v>118</v>
      </c>
      <c r="C177" s="36">
        <v>32</v>
      </c>
      <c r="D177" s="33" t="s">
        <v>66</v>
      </c>
      <c r="E177" s="33"/>
      <c r="F177" s="33" t="s">
        <v>118</v>
      </c>
      <c r="G177" s="33" t="s">
        <v>68</v>
      </c>
      <c r="H177" s="33" t="s">
        <v>69</v>
      </c>
      <c r="I177" s="33" t="s">
        <v>70</v>
      </c>
      <c r="J177" s="33"/>
      <c r="K177" s="33"/>
      <c r="L177" s="33"/>
      <c r="M177" s="33"/>
      <c r="N177" s="44"/>
    </row>
    <row r="178" spans="1:14" hidden="1">
      <c r="A178" s="33" t="str">
        <f t="shared" si="3"/>
        <v>33</v>
      </c>
      <c r="B178" s="33" t="s">
        <v>119</v>
      </c>
      <c r="C178" s="36">
        <v>33</v>
      </c>
      <c r="D178" s="33" t="s">
        <v>66</v>
      </c>
      <c r="E178" s="33"/>
      <c r="F178" s="33" t="s">
        <v>119</v>
      </c>
      <c r="G178" s="33" t="s">
        <v>68</v>
      </c>
      <c r="H178" s="33" t="s">
        <v>69</v>
      </c>
      <c r="I178" s="33" t="s">
        <v>70</v>
      </c>
      <c r="J178" s="33"/>
      <c r="K178" s="33"/>
      <c r="L178" s="33"/>
      <c r="M178" s="33"/>
      <c r="N178" s="44"/>
    </row>
    <row r="179" spans="1:14" hidden="1">
      <c r="A179" s="33" t="str">
        <f t="shared" si="3"/>
        <v>34</v>
      </c>
      <c r="B179" s="33" t="s">
        <v>120</v>
      </c>
      <c r="C179" s="36">
        <v>34</v>
      </c>
      <c r="D179" s="33" t="s">
        <v>66</v>
      </c>
      <c r="E179" s="33"/>
      <c r="F179" s="33" t="s">
        <v>120</v>
      </c>
      <c r="G179" s="33" t="s">
        <v>68</v>
      </c>
      <c r="H179" s="33" t="s">
        <v>69</v>
      </c>
      <c r="I179" s="33" t="s">
        <v>70</v>
      </c>
      <c r="J179" s="33"/>
      <c r="K179" s="33"/>
      <c r="L179" s="33"/>
      <c r="M179" s="33"/>
      <c r="N179" s="44"/>
    </row>
    <row r="180" spans="1:14" hidden="1">
      <c r="A180" s="33" t="str">
        <f t="shared" si="3"/>
        <v>35</v>
      </c>
      <c r="B180" s="33" t="s">
        <v>121</v>
      </c>
      <c r="C180" s="36">
        <v>35</v>
      </c>
      <c r="D180" s="33" t="s">
        <v>76</v>
      </c>
      <c r="E180" s="33"/>
      <c r="F180" s="33" t="s">
        <v>121</v>
      </c>
      <c r="G180" s="33" t="s">
        <v>55</v>
      </c>
      <c r="H180" s="33" t="s">
        <v>56</v>
      </c>
      <c r="I180" s="33" t="s">
        <v>57</v>
      </c>
      <c r="J180" s="33"/>
      <c r="K180" s="33"/>
      <c r="L180" s="33"/>
      <c r="M180" s="33"/>
      <c r="N180" s="44"/>
    </row>
    <row r="181" spans="1:14" hidden="1">
      <c r="A181" s="33" t="str">
        <f t="shared" si="3"/>
        <v>36</v>
      </c>
      <c r="B181" s="33" t="s">
        <v>122</v>
      </c>
      <c r="C181" s="36">
        <v>36</v>
      </c>
      <c r="D181" s="33" t="s">
        <v>76</v>
      </c>
      <c r="E181" s="33"/>
      <c r="F181" s="33" t="s">
        <v>122</v>
      </c>
      <c r="G181" s="33" t="s">
        <v>55</v>
      </c>
      <c r="H181" s="33" t="s">
        <v>56</v>
      </c>
      <c r="I181" s="33" t="s">
        <v>57</v>
      </c>
      <c r="J181" s="33"/>
      <c r="K181" s="33"/>
      <c r="L181" s="33"/>
      <c r="M181" s="33"/>
      <c r="N181" s="44"/>
    </row>
    <row r="182" spans="1:14" hidden="1">
      <c r="A182" s="33" t="str">
        <f t="shared" si="3"/>
        <v>37</v>
      </c>
      <c r="B182" s="33" t="s">
        <v>123</v>
      </c>
      <c r="C182" s="36">
        <v>37</v>
      </c>
      <c r="D182" s="33" t="s">
        <v>76</v>
      </c>
      <c r="E182" s="33"/>
      <c r="F182" s="33" t="s">
        <v>123</v>
      </c>
      <c r="G182" s="33" t="s">
        <v>55</v>
      </c>
      <c r="H182" s="33" t="s">
        <v>56</v>
      </c>
      <c r="I182" s="33" t="s">
        <v>57</v>
      </c>
      <c r="J182" s="33"/>
      <c r="K182" s="33"/>
      <c r="L182" s="33"/>
      <c r="M182" s="33"/>
      <c r="N182" s="44"/>
    </row>
    <row r="183" spans="1:14" hidden="1">
      <c r="A183" s="33" t="str">
        <f t="shared" si="3"/>
        <v>38</v>
      </c>
      <c r="B183" s="33" t="s">
        <v>124</v>
      </c>
      <c r="C183" s="36">
        <v>38</v>
      </c>
      <c r="D183" s="33" t="s">
        <v>76</v>
      </c>
      <c r="E183" s="33"/>
      <c r="F183" s="33" t="s">
        <v>124</v>
      </c>
      <c r="G183" s="33" t="s">
        <v>55</v>
      </c>
      <c r="H183" s="33" t="s">
        <v>56</v>
      </c>
      <c r="I183" s="33" t="s">
        <v>57</v>
      </c>
      <c r="J183" s="33"/>
      <c r="K183" s="33"/>
      <c r="L183" s="33"/>
      <c r="M183" s="33"/>
      <c r="N183" s="44"/>
    </row>
    <row r="184" spans="1:14" hidden="1">
      <c r="A184" s="33" t="str">
        <f t="shared" si="3"/>
        <v>39</v>
      </c>
      <c r="B184" s="33" t="s">
        <v>125</v>
      </c>
      <c r="C184" s="36">
        <v>39</v>
      </c>
      <c r="D184" s="33" t="s">
        <v>76</v>
      </c>
      <c r="E184" s="33"/>
      <c r="F184" s="33" t="s">
        <v>125</v>
      </c>
      <c r="G184" s="33" t="s">
        <v>55</v>
      </c>
      <c r="H184" s="33" t="s">
        <v>56</v>
      </c>
      <c r="I184" s="33" t="s">
        <v>57</v>
      </c>
      <c r="J184" s="33"/>
      <c r="K184" s="33"/>
      <c r="L184" s="33"/>
      <c r="M184" s="33"/>
      <c r="N184" s="44"/>
    </row>
    <row r="185" spans="1:14" hidden="1">
      <c r="A185" s="33" t="str">
        <f t="shared" si="3"/>
        <v>40</v>
      </c>
      <c r="B185" s="33" t="s">
        <v>126</v>
      </c>
      <c r="C185" s="36">
        <v>40</v>
      </c>
      <c r="D185" s="33" t="s">
        <v>76</v>
      </c>
      <c r="E185" s="33"/>
      <c r="F185" s="33" t="s">
        <v>126</v>
      </c>
      <c r="G185" s="33" t="s">
        <v>55</v>
      </c>
      <c r="H185" s="33" t="s">
        <v>56</v>
      </c>
      <c r="I185" s="33" t="s">
        <v>57</v>
      </c>
      <c r="J185" s="33"/>
      <c r="K185" s="33"/>
      <c r="L185" s="33"/>
      <c r="M185" s="33"/>
      <c r="N185" s="44"/>
    </row>
    <row r="186" spans="1:14" hidden="1">
      <c r="A186" s="33" t="str">
        <f t="shared" si="3"/>
        <v>41</v>
      </c>
      <c r="B186" s="33" t="s">
        <v>127</v>
      </c>
      <c r="C186" s="36">
        <v>41</v>
      </c>
      <c r="D186" s="33" t="s">
        <v>76</v>
      </c>
      <c r="E186" s="33"/>
      <c r="F186" s="33" t="s">
        <v>127</v>
      </c>
      <c r="G186" s="33" t="s">
        <v>55</v>
      </c>
      <c r="H186" s="33" t="s">
        <v>56</v>
      </c>
      <c r="I186" s="33" t="s">
        <v>57</v>
      </c>
      <c r="J186" s="33"/>
      <c r="K186" s="33"/>
      <c r="L186" s="33"/>
      <c r="M186" s="33"/>
      <c r="N186" s="44"/>
    </row>
    <row r="187" spans="1:14" hidden="1">
      <c r="A187" s="33" t="str">
        <f t="shared" si="3"/>
        <v>42</v>
      </c>
      <c r="B187" s="33" t="s">
        <v>128</v>
      </c>
      <c r="C187" s="36">
        <v>42</v>
      </c>
      <c r="D187" s="33" t="s">
        <v>66</v>
      </c>
      <c r="E187" s="33"/>
      <c r="F187" s="33" t="s">
        <v>128</v>
      </c>
      <c r="G187" s="33" t="s">
        <v>68</v>
      </c>
      <c r="H187" s="33" t="s">
        <v>69</v>
      </c>
      <c r="I187" s="33" t="s">
        <v>70</v>
      </c>
      <c r="J187" s="33"/>
      <c r="K187" s="33"/>
      <c r="L187" s="33"/>
      <c r="M187" s="33"/>
      <c r="N187" s="44"/>
    </row>
    <row r="188" spans="1:14" hidden="1">
      <c r="A188" s="33" t="str">
        <f t="shared" si="3"/>
        <v>43</v>
      </c>
      <c r="B188" s="33" t="s">
        <v>129</v>
      </c>
      <c r="C188" s="36">
        <v>43</v>
      </c>
      <c r="D188" s="33" t="s">
        <v>66</v>
      </c>
      <c r="E188" s="33"/>
      <c r="F188" s="33" t="s">
        <v>129</v>
      </c>
      <c r="G188" s="33" t="s">
        <v>68</v>
      </c>
      <c r="H188" s="33" t="s">
        <v>69</v>
      </c>
      <c r="I188" s="33" t="s">
        <v>70</v>
      </c>
      <c r="J188" s="33"/>
      <c r="K188" s="33"/>
      <c r="L188" s="33"/>
      <c r="M188" s="33"/>
      <c r="N188" s="44"/>
    </row>
    <row r="189" spans="1:14" hidden="1">
      <c r="A189" s="33" t="str">
        <f t="shared" si="3"/>
        <v>44</v>
      </c>
      <c r="B189" s="33" t="s">
        <v>130</v>
      </c>
      <c r="C189" s="36">
        <v>44</v>
      </c>
      <c r="D189" s="33" t="s">
        <v>66</v>
      </c>
      <c r="E189" s="33"/>
      <c r="F189" s="33" t="s">
        <v>130</v>
      </c>
      <c r="G189" s="33" t="s">
        <v>68</v>
      </c>
      <c r="H189" s="33" t="s">
        <v>69</v>
      </c>
      <c r="I189" s="33" t="s">
        <v>70</v>
      </c>
      <c r="J189" s="33"/>
      <c r="K189" s="33"/>
      <c r="L189" s="33"/>
      <c r="M189" s="33"/>
      <c r="N189" s="44"/>
    </row>
    <row r="190" spans="1:14" hidden="1">
      <c r="A190" s="33" t="str">
        <f t="shared" si="3"/>
        <v>45</v>
      </c>
      <c r="B190" s="33" t="s">
        <v>131</v>
      </c>
      <c r="C190" s="36">
        <v>45</v>
      </c>
      <c r="D190" s="33" t="s">
        <v>76</v>
      </c>
      <c r="E190" s="33"/>
      <c r="F190" s="33" t="s">
        <v>131</v>
      </c>
      <c r="G190" s="33" t="s">
        <v>55</v>
      </c>
      <c r="H190" s="33" t="s">
        <v>56</v>
      </c>
      <c r="I190" s="33" t="s">
        <v>57</v>
      </c>
      <c r="J190" s="33"/>
      <c r="K190" s="33"/>
      <c r="L190" s="33"/>
      <c r="M190" s="33"/>
      <c r="N190" s="44"/>
    </row>
    <row r="191" spans="1:14" hidden="1">
      <c r="A191" s="33" t="str">
        <f t="shared" si="3"/>
        <v>46</v>
      </c>
      <c r="B191" s="33" t="s">
        <v>132</v>
      </c>
      <c r="C191" s="36">
        <v>46</v>
      </c>
      <c r="D191" s="33" t="s">
        <v>76</v>
      </c>
      <c r="E191" s="33"/>
      <c r="F191" s="33" t="s">
        <v>132</v>
      </c>
      <c r="G191" s="33" t="s">
        <v>55</v>
      </c>
      <c r="H191" s="33" t="s">
        <v>56</v>
      </c>
      <c r="I191" s="33" t="s">
        <v>57</v>
      </c>
      <c r="J191" s="33"/>
      <c r="K191" s="33"/>
      <c r="L191" s="33"/>
      <c r="M191" s="33"/>
      <c r="N191" s="44"/>
    </row>
    <row r="192" spans="1:14" hidden="1">
      <c r="A192" s="33" t="str">
        <f t="shared" si="3"/>
        <v>47</v>
      </c>
      <c r="B192" s="33" t="s">
        <v>133</v>
      </c>
      <c r="C192" s="36">
        <v>47</v>
      </c>
      <c r="D192" s="33" t="s">
        <v>76</v>
      </c>
      <c r="E192" s="33"/>
      <c r="F192" s="33" t="s">
        <v>133</v>
      </c>
      <c r="G192" s="33" t="s">
        <v>55</v>
      </c>
      <c r="H192" s="33" t="s">
        <v>56</v>
      </c>
      <c r="I192" s="33" t="s">
        <v>57</v>
      </c>
      <c r="J192" s="33"/>
      <c r="K192" s="33"/>
      <c r="L192" s="33"/>
      <c r="M192" s="33"/>
      <c r="N192" s="44"/>
    </row>
    <row r="193" spans="1:14" hidden="1">
      <c r="A193" s="33" t="str">
        <f t="shared" si="3"/>
        <v>48</v>
      </c>
      <c r="B193" s="33" t="s">
        <v>134</v>
      </c>
      <c r="C193" s="36">
        <v>48</v>
      </c>
      <c r="D193" s="33" t="s">
        <v>76</v>
      </c>
      <c r="E193" s="33"/>
      <c r="F193" s="33" t="s">
        <v>134</v>
      </c>
      <c r="G193" s="33" t="s">
        <v>55</v>
      </c>
      <c r="H193" s="33" t="s">
        <v>56</v>
      </c>
      <c r="I193" s="33" t="s">
        <v>57</v>
      </c>
      <c r="J193" s="33"/>
      <c r="K193" s="33"/>
      <c r="L193" s="33"/>
      <c r="M193" s="33"/>
      <c r="N193" s="44"/>
    </row>
    <row r="194" spans="1:14" hidden="1">
      <c r="A194" s="33" t="str">
        <f t="shared" si="3"/>
        <v>49</v>
      </c>
      <c r="B194" s="33" t="s">
        <v>135</v>
      </c>
      <c r="C194" s="36">
        <v>49</v>
      </c>
      <c r="D194" s="33" t="s">
        <v>76</v>
      </c>
      <c r="E194" s="33"/>
      <c r="F194" s="33" t="s">
        <v>135</v>
      </c>
      <c r="G194" s="33" t="s">
        <v>55</v>
      </c>
      <c r="H194" s="33" t="s">
        <v>56</v>
      </c>
      <c r="I194" s="33" t="s">
        <v>57</v>
      </c>
      <c r="J194" s="33"/>
      <c r="K194" s="33"/>
      <c r="L194" s="33"/>
      <c r="M194" s="33"/>
      <c r="N194" s="44"/>
    </row>
    <row r="195" spans="1:14" hidden="1">
      <c r="A195" s="33" t="str">
        <f t="shared" si="3"/>
        <v>50</v>
      </c>
      <c r="B195" s="33" t="s">
        <v>136</v>
      </c>
      <c r="C195" s="36">
        <v>50</v>
      </c>
      <c r="D195" s="33" t="s">
        <v>76</v>
      </c>
      <c r="E195" s="33"/>
      <c r="F195" s="33" t="s">
        <v>136</v>
      </c>
      <c r="G195" s="33" t="s">
        <v>55</v>
      </c>
      <c r="H195" s="33" t="s">
        <v>56</v>
      </c>
      <c r="I195" s="33" t="s">
        <v>57</v>
      </c>
      <c r="J195" s="33"/>
      <c r="K195" s="33"/>
      <c r="L195" s="33"/>
      <c r="M195" s="33"/>
      <c r="N195" s="44"/>
    </row>
    <row r="196" spans="1:14" hidden="1">
      <c r="A196" s="33" t="str">
        <f t="shared" si="3"/>
        <v>51</v>
      </c>
      <c r="B196" s="33" t="s">
        <v>137</v>
      </c>
      <c r="C196" s="36">
        <v>51</v>
      </c>
      <c r="D196" s="33" t="s">
        <v>76</v>
      </c>
      <c r="E196" s="33"/>
      <c r="F196" s="33" t="s">
        <v>137</v>
      </c>
      <c r="G196" s="33" t="s">
        <v>55</v>
      </c>
      <c r="H196" s="33" t="s">
        <v>56</v>
      </c>
      <c r="I196" s="33" t="s">
        <v>57</v>
      </c>
      <c r="J196" s="33"/>
      <c r="K196" s="33"/>
      <c r="L196" s="33"/>
      <c r="M196" s="33"/>
      <c r="N196" s="44"/>
    </row>
    <row r="197" spans="1:14" hidden="1">
      <c r="A197" s="33" t="str">
        <f t="shared" si="3"/>
        <v>52</v>
      </c>
      <c r="B197" s="33" t="s">
        <v>138</v>
      </c>
      <c r="C197" s="36">
        <v>52</v>
      </c>
      <c r="D197" s="33" t="s">
        <v>66</v>
      </c>
      <c r="E197" s="33"/>
      <c r="F197" s="33" t="s">
        <v>138</v>
      </c>
      <c r="G197" s="33" t="s">
        <v>68</v>
      </c>
      <c r="H197" s="33" t="s">
        <v>69</v>
      </c>
      <c r="I197" s="33" t="s">
        <v>70</v>
      </c>
      <c r="J197" s="33"/>
      <c r="K197" s="33"/>
      <c r="L197" s="33"/>
      <c r="M197" s="33"/>
      <c r="N197" s="44"/>
    </row>
    <row r="198" spans="1:14" hidden="1">
      <c r="A198" s="33" t="str">
        <f t="shared" si="3"/>
        <v>53</v>
      </c>
      <c r="B198" s="33" t="s">
        <v>139</v>
      </c>
      <c r="C198" s="36">
        <v>53</v>
      </c>
      <c r="D198" s="33" t="s">
        <v>66</v>
      </c>
      <c r="E198" s="33"/>
      <c r="F198" s="33" t="s">
        <v>139</v>
      </c>
      <c r="G198" s="33" t="s">
        <v>68</v>
      </c>
      <c r="H198" s="33" t="s">
        <v>69</v>
      </c>
      <c r="I198" s="33" t="s">
        <v>70</v>
      </c>
      <c r="J198" s="33"/>
      <c r="K198" s="33"/>
      <c r="L198" s="33"/>
      <c r="M198" s="33"/>
      <c r="N198" s="44"/>
    </row>
    <row r="199" spans="1:14" hidden="1">
      <c r="A199" s="33" t="str">
        <f t="shared" si="3"/>
        <v>54</v>
      </c>
      <c r="B199" s="33" t="s">
        <v>140</v>
      </c>
      <c r="C199" s="36">
        <v>54</v>
      </c>
      <c r="D199" s="33" t="s">
        <v>66</v>
      </c>
      <c r="E199" s="33"/>
      <c r="F199" s="33" t="s">
        <v>140</v>
      </c>
      <c r="G199" s="33" t="s">
        <v>68</v>
      </c>
      <c r="H199" s="33" t="s">
        <v>69</v>
      </c>
      <c r="I199" s="33" t="s">
        <v>70</v>
      </c>
      <c r="J199" s="33"/>
      <c r="K199" s="33"/>
      <c r="L199" s="33"/>
      <c r="M199" s="33"/>
      <c r="N199" s="44"/>
    </row>
    <row r="200" spans="1:14" hidden="1">
      <c r="A200" s="33" t="str">
        <f t="shared" si="3"/>
        <v>55</v>
      </c>
      <c r="B200" s="33" t="s">
        <v>141</v>
      </c>
      <c r="C200" s="36">
        <v>55</v>
      </c>
      <c r="D200" s="33" t="s">
        <v>76</v>
      </c>
      <c r="E200" s="33"/>
      <c r="F200" s="33" t="s">
        <v>141</v>
      </c>
      <c r="G200" s="33" t="s">
        <v>55</v>
      </c>
      <c r="H200" s="33" t="s">
        <v>56</v>
      </c>
      <c r="I200" s="33" t="s">
        <v>57</v>
      </c>
      <c r="J200" s="33"/>
      <c r="K200" s="33"/>
      <c r="L200" s="33"/>
      <c r="M200" s="33"/>
      <c r="N200" s="44"/>
    </row>
    <row r="201" spans="1:14" hidden="1">
      <c r="A201" s="33" t="str">
        <f t="shared" si="3"/>
        <v>56</v>
      </c>
      <c r="B201" s="33" t="s">
        <v>142</v>
      </c>
      <c r="C201" s="36">
        <v>56</v>
      </c>
      <c r="D201" s="33" t="s">
        <v>76</v>
      </c>
      <c r="E201" s="33"/>
      <c r="F201" s="33" t="s">
        <v>142</v>
      </c>
      <c r="G201" s="33" t="s">
        <v>55</v>
      </c>
      <c r="H201" s="33" t="s">
        <v>56</v>
      </c>
      <c r="I201" s="33" t="s">
        <v>57</v>
      </c>
      <c r="J201" s="33"/>
      <c r="K201" s="33"/>
      <c r="L201" s="33"/>
      <c r="M201" s="33"/>
      <c r="N201" s="44"/>
    </row>
    <row r="202" spans="1:14" hidden="1">
      <c r="A202" s="33" t="str">
        <f t="shared" si="3"/>
        <v>57</v>
      </c>
      <c r="B202" s="33" t="s">
        <v>143</v>
      </c>
      <c r="C202" s="36">
        <v>57</v>
      </c>
      <c r="D202" s="33" t="s">
        <v>76</v>
      </c>
      <c r="E202" s="33"/>
      <c r="F202" s="33" t="s">
        <v>143</v>
      </c>
      <c r="G202" s="33" t="s">
        <v>55</v>
      </c>
      <c r="H202" s="33" t="s">
        <v>56</v>
      </c>
      <c r="I202" s="33" t="s">
        <v>57</v>
      </c>
      <c r="J202" s="33"/>
      <c r="K202" s="33"/>
      <c r="L202" s="33"/>
      <c r="M202" s="33"/>
      <c r="N202" s="44"/>
    </row>
    <row r="203" spans="1:14" hidden="1">
      <c r="A203" s="33" t="str">
        <f t="shared" si="3"/>
        <v>58</v>
      </c>
      <c r="B203" s="33" t="s">
        <v>144</v>
      </c>
      <c r="C203" s="36">
        <v>58</v>
      </c>
      <c r="D203" s="33" t="s">
        <v>76</v>
      </c>
      <c r="E203" s="33"/>
      <c r="F203" s="33" t="s">
        <v>144</v>
      </c>
      <c r="G203" s="33" t="s">
        <v>55</v>
      </c>
      <c r="H203" s="33" t="s">
        <v>56</v>
      </c>
      <c r="I203" s="33" t="s">
        <v>57</v>
      </c>
      <c r="J203" s="33"/>
      <c r="K203" s="33"/>
      <c r="L203" s="33"/>
      <c r="M203" s="33"/>
      <c r="N203" s="44"/>
    </row>
    <row r="204" spans="1:14" hidden="1">
      <c r="A204" s="33" t="str">
        <f t="shared" si="3"/>
        <v>59</v>
      </c>
      <c r="B204" s="33" t="s">
        <v>145</v>
      </c>
      <c r="C204" s="36">
        <v>59</v>
      </c>
      <c r="D204" s="33" t="s">
        <v>76</v>
      </c>
      <c r="E204" s="33"/>
      <c r="F204" s="33" t="s">
        <v>145</v>
      </c>
      <c r="G204" s="33" t="s">
        <v>55</v>
      </c>
      <c r="H204" s="33" t="s">
        <v>56</v>
      </c>
      <c r="I204" s="33" t="s">
        <v>57</v>
      </c>
      <c r="J204" s="33"/>
      <c r="K204" s="33"/>
      <c r="L204" s="33"/>
      <c r="M204" s="33"/>
      <c r="N204" s="44"/>
    </row>
    <row r="205" spans="1:14" hidden="1">
      <c r="A205" s="33" t="str">
        <f t="shared" si="3"/>
        <v>60</v>
      </c>
      <c r="B205" s="33" t="s">
        <v>146</v>
      </c>
      <c r="C205" s="36">
        <v>60</v>
      </c>
      <c r="D205" s="33" t="s">
        <v>76</v>
      </c>
      <c r="E205" s="33"/>
      <c r="F205" s="33" t="s">
        <v>146</v>
      </c>
      <c r="G205" s="33" t="s">
        <v>55</v>
      </c>
      <c r="H205" s="33" t="s">
        <v>56</v>
      </c>
      <c r="I205" s="33" t="s">
        <v>57</v>
      </c>
      <c r="J205" s="33"/>
      <c r="K205" s="33"/>
      <c r="L205" s="33"/>
      <c r="M205" s="33"/>
      <c r="N205" s="44"/>
    </row>
    <row r="206" spans="1:14" hidden="1">
      <c r="A206" s="33" t="str">
        <f t="shared" si="3"/>
        <v>61</v>
      </c>
      <c r="B206" s="33" t="s">
        <v>147</v>
      </c>
      <c r="C206" s="36">
        <v>61</v>
      </c>
      <c r="D206" s="33" t="s">
        <v>76</v>
      </c>
      <c r="E206" s="33"/>
      <c r="F206" s="33" t="s">
        <v>147</v>
      </c>
      <c r="G206" s="33" t="s">
        <v>55</v>
      </c>
      <c r="H206" s="33" t="s">
        <v>56</v>
      </c>
      <c r="I206" s="33" t="s">
        <v>57</v>
      </c>
      <c r="J206" s="33"/>
      <c r="K206" s="33"/>
      <c r="L206" s="33"/>
      <c r="M206" s="33"/>
      <c r="N206" s="44"/>
    </row>
    <row r="207" spans="1:14" hidden="1">
      <c r="A207" s="33" t="str">
        <f t="shared" si="3"/>
        <v>62</v>
      </c>
      <c r="B207" s="33" t="s">
        <v>148</v>
      </c>
      <c r="C207" s="36">
        <v>62</v>
      </c>
      <c r="D207" s="33" t="s">
        <v>66</v>
      </c>
      <c r="E207" s="33"/>
      <c r="F207" s="33" t="s">
        <v>148</v>
      </c>
      <c r="G207" s="33" t="s">
        <v>68</v>
      </c>
      <c r="H207" s="33" t="s">
        <v>69</v>
      </c>
      <c r="I207" s="33" t="s">
        <v>70</v>
      </c>
      <c r="J207" s="33"/>
      <c r="K207" s="33"/>
      <c r="L207" s="33"/>
      <c r="M207" s="33"/>
      <c r="N207" s="44"/>
    </row>
    <row r="208" spans="1:14" hidden="1">
      <c r="A208" s="33" t="str">
        <f t="shared" si="3"/>
        <v>63</v>
      </c>
      <c r="B208" s="33" t="s">
        <v>149</v>
      </c>
      <c r="C208" s="36">
        <v>63</v>
      </c>
      <c r="D208" s="33" t="s">
        <v>66</v>
      </c>
      <c r="E208" s="33"/>
      <c r="F208" s="33" t="s">
        <v>149</v>
      </c>
      <c r="G208" s="33" t="s">
        <v>68</v>
      </c>
      <c r="H208" s="33" t="s">
        <v>69</v>
      </c>
      <c r="I208" s="33" t="s">
        <v>70</v>
      </c>
      <c r="J208" s="33"/>
      <c r="K208" s="33"/>
      <c r="L208" s="33"/>
      <c r="M208" s="33"/>
      <c r="N208" s="44"/>
    </row>
    <row r="209" spans="1:14" hidden="1">
      <c r="A209" s="33" t="str">
        <f t="shared" ref="A209:A244" si="4">LEFT(C209,2)</f>
        <v>64</v>
      </c>
      <c r="B209" s="33" t="s">
        <v>150</v>
      </c>
      <c r="C209" s="36">
        <v>64</v>
      </c>
      <c r="D209" s="33" t="s">
        <v>66</v>
      </c>
      <c r="E209" s="33"/>
      <c r="F209" s="33" t="s">
        <v>150</v>
      </c>
      <c r="G209" s="33" t="s">
        <v>68</v>
      </c>
      <c r="H209" s="33" t="s">
        <v>69</v>
      </c>
      <c r="I209" s="33" t="s">
        <v>70</v>
      </c>
      <c r="J209" s="33"/>
      <c r="K209" s="33"/>
      <c r="L209" s="33"/>
      <c r="M209" s="33"/>
      <c r="N209" s="44"/>
    </row>
    <row r="210" spans="1:14" hidden="1">
      <c r="A210" s="33" t="str">
        <f t="shared" si="4"/>
        <v>65</v>
      </c>
      <c r="B210" s="33" t="s">
        <v>151</v>
      </c>
      <c r="C210" s="36">
        <v>65</v>
      </c>
      <c r="D210" s="33" t="s">
        <v>76</v>
      </c>
      <c r="E210" s="33"/>
      <c r="F210" s="33" t="s">
        <v>151</v>
      </c>
      <c r="G210" s="33" t="s">
        <v>55</v>
      </c>
      <c r="H210" s="33" t="s">
        <v>56</v>
      </c>
      <c r="I210" s="33" t="s">
        <v>57</v>
      </c>
      <c r="J210" s="33"/>
      <c r="K210" s="33"/>
      <c r="L210" s="33"/>
      <c r="M210" s="33"/>
      <c r="N210" s="44"/>
    </row>
    <row r="211" spans="1:14" hidden="1">
      <c r="A211" s="33" t="str">
        <f t="shared" si="4"/>
        <v>66</v>
      </c>
      <c r="B211" s="33" t="s">
        <v>152</v>
      </c>
      <c r="C211" s="36">
        <v>66</v>
      </c>
      <c r="D211" s="33" t="s">
        <v>76</v>
      </c>
      <c r="E211" s="33"/>
      <c r="F211" s="33" t="s">
        <v>152</v>
      </c>
      <c r="G211" s="33" t="s">
        <v>55</v>
      </c>
      <c r="H211" s="33" t="s">
        <v>56</v>
      </c>
      <c r="I211" s="33" t="s">
        <v>57</v>
      </c>
      <c r="J211" s="33"/>
      <c r="K211" s="33"/>
      <c r="L211" s="33"/>
      <c r="M211" s="33"/>
      <c r="N211" s="44"/>
    </row>
    <row r="212" spans="1:14" hidden="1">
      <c r="A212" s="33" t="str">
        <f t="shared" si="4"/>
        <v>67</v>
      </c>
      <c r="B212" s="33" t="s">
        <v>153</v>
      </c>
      <c r="C212" s="36">
        <v>67</v>
      </c>
      <c r="D212" s="33" t="s">
        <v>76</v>
      </c>
      <c r="E212" s="33"/>
      <c r="F212" s="33" t="s">
        <v>153</v>
      </c>
      <c r="G212" s="33" t="s">
        <v>55</v>
      </c>
      <c r="H212" s="33" t="s">
        <v>56</v>
      </c>
      <c r="I212" s="33" t="s">
        <v>57</v>
      </c>
      <c r="J212" s="33"/>
      <c r="K212" s="33"/>
      <c r="L212" s="33"/>
      <c r="M212" s="33"/>
      <c r="N212" s="44"/>
    </row>
    <row r="213" spans="1:14" hidden="1">
      <c r="A213" s="33" t="str">
        <f t="shared" si="4"/>
        <v>68</v>
      </c>
      <c r="B213" s="33" t="s">
        <v>154</v>
      </c>
      <c r="C213" s="36">
        <v>68</v>
      </c>
      <c r="D213" s="33" t="s">
        <v>76</v>
      </c>
      <c r="E213" s="33"/>
      <c r="F213" s="33" t="s">
        <v>154</v>
      </c>
      <c r="G213" s="33" t="s">
        <v>55</v>
      </c>
      <c r="H213" s="33" t="s">
        <v>56</v>
      </c>
      <c r="I213" s="33" t="s">
        <v>57</v>
      </c>
      <c r="J213" s="33"/>
      <c r="K213" s="33"/>
      <c r="L213" s="33"/>
      <c r="M213" s="33"/>
      <c r="N213" s="44"/>
    </row>
    <row r="214" spans="1:14" hidden="1">
      <c r="A214" s="33" t="str">
        <f t="shared" si="4"/>
        <v>69</v>
      </c>
      <c r="B214" s="33" t="s">
        <v>155</v>
      </c>
      <c r="C214" s="36">
        <v>69</v>
      </c>
      <c r="D214" s="33" t="s">
        <v>76</v>
      </c>
      <c r="E214" s="33"/>
      <c r="F214" s="33" t="s">
        <v>155</v>
      </c>
      <c r="G214" s="33" t="s">
        <v>55</v>
      </c>
      <c r="H214" s="33" t="s">
        <v>56</v>
      </c>
      <c r="I214" s="33" t="s">
        <v>57</v>
      </c>
      <c r="J214" s="33"/>
      <c r="K214" s="33"/>
      <c r="L214" s="33"/>
      <c r="M214" s="33"/>
      <c r="N214" s="44"/>
    </row>
    <row r="215" spans="1:14" hidden="1">
      <c r="A215" s="33" t="str">
        <f t="shared" si="4"/>
        <v>70</v>
      </c>
      <c r="B215" s="33" t="s">
        <v>156</v>
      </c>
      <c r="C215" s="36">
        <v>70</v>
      </c>
      <c r="D215" s="33" t="s">
        <v>76</v>
      </c>
      <c r="E215" s="33"/>
      <c r="F215" s="33" t="s">
        <v>156</v>
      </c>
      <c r="G215" s="33" t="s">
        <v>55</v>
      </c>
      <c r="H215" s="33" t="s">
        <v>56</v>
      </c>
      <c r="I215" s="33" t="s">
        <v>57</v>
      </c>
      <c r="J215" s="33"/>
      <c r="K215" s="33"/>
      <c r="L215" s="33"/>
      <c r="M215" s="33"/>
      <c r="N215" s="44"/>
    </row>
    <row r="216" spans="1:14" hidden="1">
      <c r="A216" s="33" t="str">
        <f t="shared" si="4"/>
        <v>71</v>
      </c>
      <c r="B216" s="33" t="s">
        <v>157</v>
      </c>
      <c r="C216" s="36">
        <v>71</v>
      </c>
      <c r="D216" s="33" t="s">
        <v>76</v>
      </c>
      <c r="E216" s="33"/>
      <c r="F216" s="33" t="s">
        <v>157</v>
      </c>
      <c r="G216" s="33" t="s">
        <v>55</v>
      </c>
      <c r="H216" s="33" t="s">
        <v>56</v>
      </c>
      <c r="I216" s="33" t="s">
        <v>57</v>
      </c>
      <c r="J216" s="33"/>
      <c r="K216" s="33"/>
      <c r="L216" s="33"/>
      <c r="M216" s="33"/>
      <c r="N216" s="44"/>
    </row>
    <row r="217" spans="1:14" hidden="1">
      <c r="A217" s="33" t="str">
        <f t="shared" si="4"/>
        <v>72</v>
      </c>
      <c r="B217" s="33" t="s">
        <v>158</v>
      </c>
      <c r="C217" s="36">
        <v>72</v>
      </c>
      <c r="D217" s="33" t="s">
        <v>66</v>
      </c>
      <c r="E217" s="33"/>
      <c r="F217" s="33" t="s">
        <v>158</v>
      </c>
      <c r="G217" s="33" t="s">
        <v>68</v>
      </c>
      <c r="H217" s="33" t="s">
        <v>69</v>
      </c>
      <c r="I217" s="33" t="s">
        <v>70</v>
      </c>
      <c r="J217" s="33"/>
      <c r="K217" s="33"/>
      <c r="L217" s="33"/>
      <c r="M217" s="33"/>
      <c r="N217" s="44"/>
    </row>
    <row r="218" spans="1:14" hidden="1">
      <c r="A218" s="33" t="str">
        <f t="shared" si="4"/>
        <v>73</v>
      </c>
      <c r="B218" s="33" t="s">
        <v>159</v>
      </c>
      <c r="C218" s="36">
        <v>73</v>
      </c>
      <c r="D218" s="33" t="s">
        <v>66</v>
      </c>
      <c r="E218" s="33"/>
      <c r="F218" s="33" t="s">
        <v>159</v>
      </c>
      <c r="G218" s="33" t="s">
        <v>68</v>
      </c>
      <c r="H218" s="33" t="s">
        <v>69</v>
      </c>
      <c r="I218" s="33" t="s">
        <v>70</v>
      </c>
      <c r="J218" s="33"/>
      <c r="K218" s="33"/>
      <c r="L218" s="33"/>
      <c r="M218" s="33"/>
      <c r="N218" s="44"/>
    </row>
    <row r="219" spans="1:14" hidden="1">
      <c r="A219" s="33" t="str">
        <f t="shared" si="4"/>
        <v>74</v>
      </c>
      <c r="B219" s="33" t="s">
        <v>160</v>
      </c>
      <c r="C219" s="36">
        <v>74</v>
      </c>
      <c r="D219" s="33" t="s">
        <v>66</v>
      </c>
      <c r="E219" s="33"/>
      <c r="F219" s="33" t="s">
        <v>160</v>
      </c>
      <c r="G219" s="33" t="s">
        <v>68</v>
      </c>
      <c r="H219" s="33" t="s">
        <v>69</v>
      </c>
      <c r="I219" s="33" t="s">
        <v>70</v>
      </c>
      <c r="J219" s="33"/>
      <c r="K219" s="33"/>
      <c r="L219" s="33"/>
      <c r="M219" s="33"/>
      <c r="N219" s="44"/>
    </row>
    <row r="220" spans="1:14" hidden="1">
      <c r="A220" s="33" t="str">
        <f t="shared" si="4"/>
        <v>75</v>
      </c>
      <c r="B220" s="33" t="s">
        <v>161</v>
      </c>
      <c r="C220" s="36">
        <v>75</v>
      </c>
      <c r="D220" s="33" t="s">
        <v>76</v>
      </c>
      <c r="E220" s="33"/>
      <c r="F220" s="33" t="s">
        <v>161</v>
      </c>
      <c r="G220" s="33" t="s">
        <v>55</v>
      </c>
      <c r="H220" s="33" t="s">
        <v>56</v>
      </c>
      <c r="I220" s="33" t="s">
        <v>57</v>
      </c>
      <c r="J220" s="33"/>
      <c r="K220" s="33"/>
      <c r="L220" s="33"/>
      <c r="M220" s="33"/>
      <c r="N220" s="44"/>
    </row>
    <row r="221" spans="1:14" hidden="1">
      <c r="A221" s="33" t="str">
        <f t="shared" si="4"/>
        <v>76</v>
      </c>
      <c r="B221" s="33" t="s">
        <v>162</v>
      </c>
      <c r="C221" s="36">
        <v>76</v>
      </c>
      <c r="D221" s="33" t="s">
        <v>76</v>
      </c>
      <c r="E221" s="33"/>
      <c r="F221" s="33" t="s">
        <v>162</v>
      </c>
      <c r="G221" s="33" t="s">
        <v>55</v>
      </c>
      <c r="H221" s="33" t="s">
        <v>56</v>
      </c>
      <c r="I221" s="33" t="s">
        <v>57</v>
      </c>
      <c r="J221" s="33"/>
      <c r="K221" s="33"/>
      <c r="L221" s="33"/>
      <c r="M221" s="33"/>
      <c r="N221" s="44"/>
    </row>
    <row r="222" spans="1:14" hidden="1">
      <c r="A222" s="33" t="str">
        <f t="shared" si="4"/>
        <v>77</v>
      </c>
      <c r="B222" s="33" t="s">
        <v>163</v>
      </c>
      <c r="C222" s="36">
        <v>77</v>
      </c>
      <c r="D222" s="33" t="s">
        <v>76</v>
      </c>
      <c r="E222" s="33"/>
      <c r="F222" s="33" t="s">
        <v>163</v>
      </c>
      <c r="G222" s="33" t="s">
        <v>55</v>
      </c>
      <c r="H222" s="33" t="s">
        <v>56</v>
      </c>
      <c r="I222" s="33" t="s">
        <v>57</v>
      </c>
      <c r="J222" s="33"/>
      <c r="K222" s="33"/>
      <c r="L222" s="33"/>
      <c r="M222" s="33"/>
      <c r="N222" s="44"/>
    </row>
    <row r="223" spans="1:14" hidden="1">
      <c r="A223" s="33" t="str">
        <f t="shared" si="4"/>
        <v>78</v>
      </c>
      <c r="B223" s="33" t="s">
        <v>164</v>
      </c>
      <c r="C223" s="36">
        <v>78</v>
      </c>
      <c r="D223" s="33" t="s">
        <v>76</v>
      </c>
      <c r="E223" s="33"/>
      <c r="F223" s="33" t="s">
        <v>164</v>
      </c>
      <c r="G223" s="33" t="s">
        <v>55</v>
      </c>
      <c r="H223" s="33" t="s">
        <v>56</v>
      </c>
      <c r="I223" s="33" t="s">
        <v>57</v>
      </c>
      <c r="J223" s="33"/>
      <c r="K223" s="33"/>
      <c r="L223" s="33"/>
      <c r="M223" s="33"/>
      <c r="N223" s="44"/>
    </row>
    <row r="224" spans="1:14" hidden="1">
      <c r="A224" s="33" t="str">
        <f t="shared" si="4"/>
        <v>79</v>
      </c>
      <c r="B224" s="33" t="s">
        <v>165</v>
      </c>
      <c r="C224" s="36">
        <v>79</v>
      </c>
      <c r="D224" s="33" t="s">
        <v>76</v>
      </c>
      <c r="E224" s="33"/>
      <c r="F224" s="33" t="s">
        <v>165</v>
      </c>
      <c r="G224" s="33" t="s">
        <v>55</v>
      </c>
      <c r="H224" s="33" t="s">
        <v>56</v>
      </c>
      <c r="I224" s="33" t="s">
        <v>57</v>
      </c>
      <c r="J224" s="33"/>
      <c r="K224" s="33"/>
      <c r="L224" s="33"/>
      <c r="M224" s="33"/>
      <c r="N224" s="44"/>
    </row>
    <row r="225" spans="1:14" hidden="1">
      <c r="A225" s="33" t="str">
        <f t="shared" si="4"/>
        <v>80</v>
      </c>
      <c r="B225" s="33" t="s">
        <v>166</v>
      </c>
      <c r="C225" s="36">
        <v>80</v>
      </c>
      <c r="D225" s="33" t="s">
        <v>76</v>
      </c>
      <c r="E225" s="33"/>
      <c r="F225" s="33" t="s">
        <v>166</v>
      </c>
      <c r="G225" s="33" t="s">
        <v>55</v>
      </c>
      <c r="H225" s="33" t="s">
        <v>56</v>
      </c>
      <c r="I225" s="33" t="s">
        <v>57</v>
      </c>
      <c r="J225" s="33"/>
      <c r="K225" s="33"/>
      <c r="L225" s="33"/>
      <c r="M225" s="33"/>
      <c r="N225" s="44"/>
    </row>
    <row r="226" spans="1:14" hidden="1">
      <c r="A226" s="33" t="str">
        <f t="shared" si="4"/>
        <v>81</v>
      </c>
      <c r="B226" s="33" t="s">
        <v>167</v>
      </c>
      <c r="C226" s="36">
        <v>81</v>
      </c>
      <c r="D226" s="33" t="s">
        <v>76</v>
      </c>
      <c r="E226" s="33"/>
      <c r="F226" s="33" t="s">
        <v>167</v>
      </c>
      <c r="G226" s="33" t="s">
        <v>55</v>
      </c>
      <c r="H226" s="33" t="s">
        <v>56</v>
      </c>
      <c r="I226" s="33" t="s">
        <v>57</v>
      </c>
      <c r="J226" s="33"/>
      <c r="K226" s="33"/>
      <c r="L226" s="33"/>
      <c r="M226" s="33"/>
      <c r="N226" s="44"/>
    </row>
    <row r="227" spans="1:14" hidden="1">
      <c r="A227" s="33" t="str">
        <f t="shared" si="4"/>
        <v>82</v>
      </c>
      <c r="B227" s="33" t="s">
        <v>168</v>
      </c>
      <c r="C227" s="36">
        <v>82</v>
      </c>
      <c r="D227" s="33" t="s">
        <v>66</v>
      </c>
      <c r="E227" s="33"/>
      <c r="F227" s="33" t="s">
        <v>168</v>
      </c>
      <c r="G227" s="33" t="s">
        <v>68</v>
      </c>
      <c r="H227" s="33" t="s">
        <v>69</v>
      </c>
      <c r="I227" s="33" t="s">
        <v>70</v>
      </c>
      <c r="J227" s="33"/>
      <c r="K227" s="33"/>
      <c r="L227" s="33"/>
      <c r="M227" s="33"/>
      <c r="N227" s="44"/>
    </row>
    <row r="228" spans="1:14" hidden="1">
      <c r="A228" s="33" t="str">
        <f t="shared" si="4"/>
        <v>83</v>
      </c>
      <c r="B228" s="33" t="s">
        <v>169</v>
      </c>
      <c r="C228" s="36">
        <v>83</v>
      </c>
      <c r="D228" s="33" t="s">
        <v>66</v>
      </c>
      <c r="E228" s="33"/>
      <c r="F228" s="33" t="s">
        <v>169</v>
      </c>
      <c r="G228" s="33" t="s">
        <v>68</v>
      </c>
      <c r="H228" s="33" t="s">
        <v>69</v>
      </c>
      <c r="I228" s="33" t="s">
        <v>70</v>
      </c>
      <c r="J228" s="33"/>
      <c r="K228" s="33"/>
      <c r="L228" s="33"/>
      <c r="M228" s="33"/>
      <c r="N228" s="44"/>
    </row>
    <row r="229" spans="1:14" hidden="1">
      <c r="A229" s="33" t="str">
        <f t="shared" si="4"/>
        <v>84</v>
      </c>
      <c r="B229" s="33" t="s">
        <v>170</v>
      </c>
      <c r="C229" s="36">
        <v>84</v>
      </c>
      <c r="D229" s="33" t="s">
        <v>66</v>
      </c>
      <c r="E229" s="33"/>
      <c r="F229" s="33" t="s">
        <v>170</v>
      </c>
      <c r="G229" s="33" t="s">
        <v>68</v>
      </c>
      <c r="H229" s="33" t="s">
        <v>69</v>
      </c>
      <c r="I229" s="33" t="s">
        <v>70</v>
      </c>
      <c r="J229" s="33"/>
      <c r="K229" s="33"/>
      <c r="L229" s="33"/>
      <c r="M229" s="33"/>
      <c r="N229" s="44"/>
    </row>
    <row r="230" spans="1:14" hidden="1">
      <c r="A230" s="33" t="str">
        <f t="shared" si="4"/>
        <v>85</v>
      </c>
      <c r="B230" s="33" t="s">
        <v>171</v>
      </c>
      <c r="C230" s="36">
        <v>85</v>
      </c>
      <c r="D230" s="33" t="s">
        <v>76</v>
      </c>
      <c r="E230" s="33"/>
      <c r="F230" s="33" t="s">
        <v>171</v>
      </c>
      <c r="G230" s="33" t="s">
        <v>55</v>
      </c>
      <c r="H230" s="33" t="s">
        <v>56</v>
      </c>
      <c r="I230" s="33" t="s">
        <v>57</v>
      </c>
      <c r="J230" s="33"/>
      <c r="K230" s="33"/>
      <c r="L230" s="33"/>
      <c r="M230" s="33"/>
      <c r="N230" s="44"/>
    </row>
    <row r="231" spans="1:14" hidden="1">
      <c r="A231" s="33" t="str">
        <f t="shared" si="4"/>
        <v>86</v>
      </c>
      <c r="B231" s="33" t="s">
        <v>172</v>
      </c>
      <c r="C231" s="36">
        <v>86</v>
      </c>
      <c r="D231" s="33" t="s">
        <v>76</v>
      </c>
      <c r="E231" s="33"/>
      <c r="F231" s="33" t="s">
        <v>172</v>
      </c>
      <c r="G231" s="33" t="s">
        <v>55</v>
      </c>
      <c r="H231" s="33" t="s">
        <v>56</v>
      </c>
      <c r="I231" s="33" t="s">
        <v>57</v>
      </c>
      <c r="J231" s="33"/>
      <c r="K231" s="33"/>
      <c r="L231" s="33"/>
      <c r="M231" s="33"/>
      <c r="N231" s="44"/>
    </row>
    <row r="232" spans="1:14" hidden="1">
      <c r="A232" s="33" t="str">
        <f t="shared" si="4"/>
        <v>87</v>
      </c>
      <c r="B232" s="33" t="s">
        <v>173</v>
      </c>
      <c r="C232" s="36">
        <v>87</v>
      </c>
      <c r="D232" s="33" t="s">
        <v>76</v>
      </c>
      <c r="E232" s="33"/>
      <c r="F232" s="33" t="s">
        <v>173</v>
      </c>
      <c r="G232" s="33" t="s">
        <v>55</v>
      </c>
      <c r="H232" s="33" t="s">
        <v>56</v>
      </c>
      <c r="I232" s="33" t="s">
        <v>57</v>
      </c>
      <c r="J232" s="33"/>
      <c r="K232" s="33"/>
      <c r="L232" s="33"/>
      <c r="M232" s="33"/>
      <c r="N232" s="44"/>
    </row>
    <row r="233" spans="1:14" hidden="1">
      <c r="A233" s="33" t="str">
        <f t="shared" si="4"/>
        <v>88</v>
      </c>
      <c r="B233" s="33" t="s">
        <v>174</v>
      </c>
      <c r="C233" s="36">
        <v>88</v>
      </c>
      <c r="D233" s="33" t="s">
        <v>76</v>
      </c>
      <c r="E233" s="33"/>
      <c r="F233" s="33" t="s">
        <v>174</v>
      </c>
      <c r="G233" s="33" t="s">
        <v>55</v>
      </c>
      <c r="H233" s="33" t="s">
        <v>56</v>
      </c>
      <c r="I233" s="33" t="s">
        <v>57</v>
      </c>
      <c r="J233" s="33"/>
      <c r="K233" s="33"/>
      <c r="L233" s="33"/>
      <c r="M233" s="33"/>
      <c r="N233" s="44"/>
    </row>
    <row r="234" spans="1:14" hidden="1">
      <c r="A234" s="33" t="str">
        <f t="shared" si="4"/>
        <v>89</v>
      </c>
      <c r="B234" s="33" t="s">
        <v>175</v>
      </c>
      <c r="C234" s="36">
        <v>89</v>
      </c>
      <c r="D234" s="33" t="s">
        <v>76</v>
      </c>
      <c r="E234" s="33"/>
      <c r="F234" s="33" t="s">
        <v>175</v>
      </c>
      <c r="G234" s="33" t="s">
        <v>55</v>
      </c>
      <c r="H234" s="33" t="s">
        <v>56</v>
      </c>
      <c r="I234" s="33" t="s">
        <v>57</v>
      </c>
      <c r="J234" s="33"/>
      <c r="K234" s="33"/>
      <c r="L234" s="33"/>
      <c r="M234" s="33"/>
      <c r="N234" s="44"/>
    </row>
    <row r="235" spans="1:14" hidden="1">
      <c r="A235" s="33" t="str">
        <f t="shared" si="4"/>
        <v>90</v>
      </c>
      <c r="B235" s="33" t="s">
        <v>176</v>
      </c>
      <c r="C235" s="36">
        <v>90</v>
      </c>
      <c r="D235" s="33" t="s">
        <v>76</v>
      </c>
      <c r="E235" s="33"/>
      <c r="F235" s="33" t="s">
        <v>176</v>
      </c>
      <c r="G235" s="33" t="s">
        <v>55</v>
      </c>
      <c r="H235" s="33" t="s">
        <v>56</v>
      </c>
      <c r="I235" s="33" t="s">
        <v>57</v>
      </c>
      <c r="J235" s="33"/>
      <c r="K235" s="33"/>
      <c r="L235" s="33"/>
      <c r="M235" s="33"/>
      <c r="N235" s="44"/>
    </row>
    <row r="236" spans="1:14" hidden="1">
      <c r="A236" s="33" t="str">
        <f t="shared" si="4"/>
        <v>91</v>
      </c>
      <c r="B236" s="33" t="s">
        <v>177</v>
      </c>
      <c r="C236" s="36">
        <v>91</v>
      </c>
      <c r="D236" s="33" t="s">
        <v>76</v>
      </c>
      <c r="E236" s="33"/>
      <c r="F236" s="33" t="s">
        <v>177</v>
      </c>
      <c r="G236" s="33" t="s">
        <v>55</v>
      </c>
      <c r="H236" s="33" t="s">
        <v>56</v>
      </c>
      <c r="I236" s="33" t="s">
        <v>57</v>
      </c>
      <c r="J236" s="33"/>
      <c r="K236" s="33"/>
      <c r="L236" s="33"/>
      <c r="M236" s="33"/>
      <c r="N236" s="44"/>
    </row>
    <row r="237" spans="1:14" hidden="1">
      <c r="A237" s="33" t="str">
        <f t="shared" si="4"/>
        <v>92</v>
      </c>
      <c r="B237" s="33" t="s">
        <v>178</v>
      </c>
      <c r="C237" s="36">
        <v>92</v>
      </c>
      <c r="D237" s="33" t="s">
        <v>66</v>
      </c>
      <c r="E237" s="33"/>
      <c r="F237" s="33" t="s">
        <v>178</v>
      </c>
      <c r="G237" s="33" t="s">
        <v>68</v>
      </c>
      <c r="H237" s="33" t="s">
        <v>69</v>
      </c>
      <c r="I237" s="33" t="s">
        <v>70</v>
      </c>
      <c r="J237" s="33"/>
      <c r="K237" s="33"/>
      <c r="L237" s="33"/>
      <c r="M237" s="33"/>
      <c r="N237" s="44"/>
    </row>
    <row r="238" spans="1:14" hidden="1">
      <c r="A238" s="33" t="str">
        <f t="shared" si="4"/>
        <v>93</v>
      </c>
      <c r="B238" s="33" t="s">
        <v>179</v>
      </c>
      <c r="C238" s="36">
        <v>93</v>
      </c>
      <c r="D238" s="33" t="s">
        <v>66</v>
      </c>
      <c r="E238" s="33"/>
      <c r="F238" s="33" t="s">
        <v>179</v>
      </c>
      <c r="G238" s="33" t="s">
        <v>68</v>
      </c>
      <c r="H238" s="33" t="s">
        <v>69</v>
      </c>
      <c r="I238" s="33" t="s">
        <v>70</v>
      </c>
      <c r="J238" s="33"/>
      <c r="K238" s="33"/>
      <c r="L238" s="33"/>
      <c r="M238" s="33"/>
      <c r="N238" s="44"/>
    </row>
    <row r="239" spans="1:14" hidden="1">
      <c r="A239" s="33" t="str">
        <f t="shared" si="4"/>
        <v>94</v>
      </c>
      <c r="B239" s="33" t="s">
        <v>180</v>
      </c>
      <c r="C239" s="36">
        <v>94</v>
      </c>
      <c r="D239" s="33" t="s">
        <v>66</v>
      </c>
      <c r="E239" s="33"/>
      <c r="F239" s="33" t="s">
        <v>180</v>
      </c>
      <c r="G239" s="33" t="s">
        <v>68</v>
      </c>
      <c r="H239" s="33" t="s">
        <v>69</v>
      </c>
      <c r="I239" s="33" t="s">
        <v>70</v>
      </c>
      <c r="J239" s="33"/>
      <c r="K239" s="33"/>
      <c r="L239" s="33"/>
      <c r="M239" s="33"/>
      <c r="N239" s="44"/>
    </row>
    <row r="240" spans="1:14" hidden="1">
      <c r="A240" s="33" t="str">
        <f t="shared" si="4"/>
        <v>95</v>
      </c>
      <c r="B240" s="33" t="s">
        <v>181</v>
      </c>
      <c r="C240" s="36">
        <v>95</v>
      </c>
      <c r="D240" s="33" t="s">
        <v>76</v>
      </c>
      <c r="E240" s="33"/>
      <c r="F240" s="33" t="s">
        <v>181</v>
      </c>
      <c r="G240" s="33" t="s">
        <v>55</v>
      </c>
      <c r="H240" s="33" t="s">
        <v>56</v>
      </c>
      <c r="I240" s="33" t="s">
        <v>57</v>
      </c>
      <c r="J240" s="33"/>
      <c r="K240" s="33"/>
      <c r="L240" s="33"/>
      <c r="M240" s="33"/>
      <c r="N240" s="44"/>
    </row>
    <row r="241" spans="1:14" hidden="1">
      <c r="A241" s="33" t="str">
        <f t="shared" si="4"/>
        <v>96</v>
      </c>
      <c r="B241" s="33" t="s">
        <v>182</v>
      </c>
      <c r="C241" s="36">
        <v>96</v>
      </c>
      <c r="D241" s="33" t="s">
        <v>76</v>
      </c>
      <c r="E241" s="33"/>
      <c r="F241" s="33" t="s">
        <v>182</v>
      </c>
      <c r="G241" s="33" t="s">
        <v>55</v>
      </c>
      <c r="H241" s="33" t="s">
        <v>56</v>
      </c>
      <c r="I241" s="33" t="s">
        <v>57</v>
      </c>
      <c r="J241" s="33"/>
      <c r="K241" s="33"/>
      <c r="L241" s="33"/>
      <c r="M241" s="33"/>
      <c r="N241" s="44"/>
    </row>
    <row r="242" spans="1:14" hidden="1">
      <c r="A242" s="33" t="str">
        <f t="shared" si="4"/>
        <v>97</v>
      </c>
      <c r="B242" s="33" t="s">
        <v>183</v>
      </c>
      <c r="C242" s="36">
        <v>97</v>
      </c>
      <c r="D242" s="33" t="s">
        <v>76</v>
      </c>
      <c r="E242" s="33"/>
      <c r="F242" s="33" t="s">
        <v>183</v>
      </c>
      <c r="G242" s="33" t="s">
        <v>55</v>
      </c>
      <c r="H242" s="33" t="s">
        <v>56</v>
      </c>
      <c r="I242" s="33" t="s">
        <v>57</v>
      </c>
      <c r="J242" s="33"/>
      <c r="K242" s="33"/>
      <c r="L242" s="33"/>
      <c r="M242" s="33"/>
      <c r="N242" s="44"/>
    </row>
    <row r="243" spans="1:14" hidden="1">
      <c r="A243" s="33" t="str">
        <f t="shared" si="4"/>
        <v>98</v>
      </c>
      <c r="B243" s="33" t="s">
        <v>184</v>
      </c>
      <c r="C243" s="36">
        <v>98</v>
      </c>
      <c r="D243" s="33" t="s">
        <v>76</v>
      </c>
      <c r="E243" s="33"/>
      <c r="F243" s="33" t="s">
        <v>184</v>
      </c>
      <c r="G243" s="33" t="s">
        <v>55</v>
      </c>
      <c r="H243" s="33" t="s">
        <v>56</v>
      </c>
      <c r="I243" s="33" t="s">
        <v>57</v>
      </c>
      <c r="J243" s="33"/>
      <c r="K243" s="33"/>
      <c r="L243" s="33"/>
      <c r="M243" s="33"/>
      <c r="N243" s="44"/>
    </row>
    <row r="244" spans="1:14" hidden="1">
      <c r="A244" s="33" t="str">
        <f t="shared" si="4"/>
        <v>99</v>
      </c>
      <c r="B244" s="33" t="s">
        <v>185</v>
      </c>
      <c r="C244" s="36">
        <v>99</v>
      </c>
      <c r="D244" s="33" t="s">
        <v>76</v>
      </c>
      <c r="E244" s="33"/>
      <c r="F244" s="33" t="s">
        <v>185</v>
      </c>
      <c r="G244" s="33" t="s">
        <v>55</v>
      </c>
      <c r="H244" s="33" t="s">
        <v>56</v>
      </c>
      <c r="I244" s="33" t="s">
        <v>57</v>
      </c>
      <c r="J244" s="33"/>
      <c r="K244" s="33"/>
      <c r="L244" s="33"/>
      <c r="M244" s="33"/>
      <c r="N244" s="44"/>
    </row>
    <row r="245" spans="1:14" hidden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</row>
    <row r="246" spans="1:14" hidden="1"/>
    <row r="247" spans="1:14" hidden="1"/>
    <row r="248" spans="1:14" hidden="1"/>
    <row r="249" spans="1:14" hidden="1"/>
    <row r="250" spans="1:14" hidden="1"/>
    <row r="251" spans="1:14" hidden="1"/>
    <row r="252" spans="1:14" hidden="1"/>
    <row r="253" spans="1:14" hidden="1"/>
    <row r="254" spans="1:14" hidden="1"/>
    <row r="255" spans="1:14" hidden="1"/>
    <row r="256" spans="1:14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</sheetData>
  <sheetProtection password="DE72" sheet="1" objects="1" scenarios="1" selectLockedCells="1"/>
  <mergeCells count="35">
    <mergeCell ref="A3:G3"/>
    <mergeCell ref="A26:G26"/>
    <mergeCell ref="B18:D18"/>
    <mergeCell ref="D12:G12"/>
    <mergeCell ref="B21:D21"/>
    <mergeCell ref="A25:F25"/>
    <mergeCell ref="A4:G4"/>
    <mergeCell ref="A8:C8"/>
    <mergeCell ref="D8:G8"/>
    <mergeCell ref="A9:C9"/>
    <mergeCell ref="A36:C36"/>
    <mergeCell ref="D9:G9"/>
    <mergeCell ref="A13:D13"/>
    <mergeCell ref="E13:G13"/>
    <mergeCell ref="A28:G28"/>
    <mergeCell ref="B10:C10"/>
    <mergeCell ref="E10:G10"/>
    <mergeCell ref="E36:G36"/>
    <mergeCell ref="A27:E27"/>
    <mergeCell ref="A48:I48"/>
    <mergeCell ref="C1:F1"/>
    <mergeCell ref="A30:G30"/>
    <mergeCell ref="A31:D31"/>
    <mergeCell ref="A11:D11"/>
    <mergeCell ref="B19:D19"/>
    <mergeCell ref="B24:C24"/>
    <mergeCell ref="B20:D20"/>
    <mergeCell ref="B22:D22"/>
    <mergeCell ref="B23:D23"/>
    <mergeCell ref="A29:G29"/>
    <mergeCell ref="E35:G35"/>
    <mergeCell ref="A35:C35"/>
    <mergeCell ref="A33:B33"/>
    <mergeCell ref="C33:E33"/>
    <mergeCell ref="F31:G31"/>
  </mergeCells>
  <conditionalFormatting sqref="G19:G25">
    <cfRule type="cellIs" dxfId="21" priority="8" operator="equal">
      <formula>0</formula>
    </cfRule>
  </conditionalFormatting>
  <conditionalFormatting sqref="D12:G12">
    <cfRule type="containsErrors" dxfId="20" priority="7">
      <formula>ISERROR(D12)</formula>
    </cfRule>
  </conditionalFormatting>
  <conditionalFormatting sqref="F24 F19:F21">
    <cfRule type="cellIs" dxfId="19" priority="6" operator="equal">
      <formula>0</formula>
    </cfRule>
  </conditionalFormatting>
  <conditionalFormatting sqref="D9:G9">
    <cfRule type="cellIs" dxfId="18" priority="5" operator="equal">
      <formula>0</formula>
    </cfRule>
  </conditionalFormatting>
  <conditionalFormatting sqref="E11">
    <cfRule type="cellIs" dxfId="17" priority="4" operator="equal">
      <formula>0</formula>
    </cfRule>
  </conditionalFormatting>
  <conditionalFormatting sqref="E24">
    <cfRule type="containsErrors" dxfId="16" priority="3">
      <formula>ISERROR(E24)</formula>
    </cfRule>
  </conditionalFormatting>
  <conditionalFormatting sqref="D24">
    <cfRule type="cellIs" dxfId="15" priority="2" operator="equal">
      <formula>0</formula>
    </cfRule>
  </conditionalFormatting>
  <conditionalFormatting sqref="G24:G25">
    <cfRule type="containsErrors" dxfId="14" priority="1">
      <formula>ISERROR(G24)</formula>
    </cfRule>
  </conditionalFormatting>
  <pageMargins left="0.70866141732283472" right="0.31496062992125984" top="0.39370078740157483" bottom="0.39370078740157483" header="0.15748031496062992" footer="0.19685039370078741"/>
  <pageSetup paperSize="9" orientation="portrait" r:id="rId1"/>
  <headerFooter>
    <oddFooter>&amp;L&amp;"Comic Sans MS,Normalny"&amp;4druk opracował: Zbigniew Nahajowski, Nadleśnictwo Milicz</oddFooter>
  </headerFooter>
  <ignoredErrors>
    <ignoredError sqref="F31" numberStoredAsText="1"/>
  </ignoredErrors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error="Wpisz numer trasy z kolumny 1 w arkuszu &quot;Trasy&quot;">
          <x14:formula1>
            <xm:f>Trasy!$A$3:$A$27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L100"/>
  <sheetViews>
    <sheetView topLeftCell="K1" zoomScaleNormal="100" workbookViewId="0">
      <pane ySplit="2" topLeftCell="A3" activePane="bottomLeft" state="frozenSplit"/>
      <selection pane="bottomLeft" activeCell="L3" sqref="L3"/>
    </sheetView>
  </sheetViews>
  <sheetFormatPr defaultRowHeight="15"/>
  <cols>
    <col min="1" max="1" width="9.140625" hidden="1" customWidth="1"/>
    <col min="2" max="6" width="5.28515625" hidden="1" customWidth="1"/>
    <col min="7" max="7" width="4.85546875" hidden="1" customWidth="1"/>
    <col min="8" max="9" width="5.42578125" hidden="1" customWidth="1"/>
    <col min="10" max="10" width="14.85546875" hidden="1" customWidth="1"/>
    <col min="11" max="11" width="5.5703125" customWidth="1"/>
    <col min="12" max="12" width="33.42578125" customWidth="1"/>
    <col min="13" max="13" width="16" customWidth="1"/>
    <col min="14" max="14" width="16.5703125" customWidth="1"/>
    <col min="15" max="15" width="24.7109375" customWidth="1"/>
    <col min="16" max="16" width="18.28515625" hidden="1" customWidth="1"/>
    <col min="17" max="17" width="2.7109375" hidden="1" customWidth="1"/>
    <col min="18" max="18" width="4.28515625" bestFit="1" customWidth="1"/>
    <col min="19" max="19" width="10" customWidth="1"/>
    <col min="20" max="20" width="8.140625" hidden="1" customWidth="1"/>
    <col min="21" max="21" width="27.85546875" hidden="1" customWidth="1"/>
    <col min="22" max="22" width="7.85546875" hidden="1" customWidth="1"/>
    <col min="23" max="23" width="12.5703125" hidden="1" customWidth="1"/>
    <col min="24" max="24" width="16.5703125" hidden="1" customWidth="1"/>
    <col min="25" max="25" width="10.140625" hidden="1" customWidth="1"/>
    <col min="26" max="29" width="12.7109375" hidden="1" customWidth="1"/>
    <col min="30" max="30" width="23.85546875" hidden="1" customWidth="1"/>
    <col min="31" max="31" width="42" hidden="1" customWidth="1"/>
    <col min="32" max="32" width="8.140625" hidden="1" customWidth="1"/>
    <col min="33" max="33" width="18.85546875" hidden="1" customWidth="1"/>
    <col min="34" max="34" width="6.5703125" hidden="1" customWidth="1"/>
    <col min="35" max="35" width="11.28515625" hidden="1" customWidth="1"/>
    <col min="36" max="36" width="15.42578125" hidden="1" customWidth="1"/>
    <col min="37" max="37" width="20.140625" hidden="1" customWidth="1"/>
    <col min="38" max="38" width="13.85546875" hidden="1" customWidth="1"/>
    <col min="39" max="39" width="9.140625" customWidth="1"/>
  </cols>
  <sheetData>
    <row r="1" spans="1:38" ht="26.25" customHeight="1">
      <c r="K1" s="213" t="s">
        <v>30</v>
      </c>
      <c r="L1" s="213"/>
      <c r="M1" s="214">
        <f>Zgłoszenie!A8</f>
        <v>0</v>
      </c>
      <c r="N1" s="214"/>
      <c r="O1" s="214"/>
      <c r="P1" s="214"/>
      <c r="Q1" s="214"/>
      <c r="R1" s="206"/>
      <c r="S1" s="207"/>
      <c r="T1" s="54"/>
      <c r="U1" s="17" t="s">
        <v>30</v>
      </c>
      <c r="V1" s="212">
        <f>Zgłoszenie!A8</f>
        <v>0</v>
      </c>
      <c r="W1" s="212"/>
      <c r="X1" s="212"/>
      <c r="Y1" s="212"/>
      <c r="Z1" s="51"/>
    </row>
    <row r="2" spans="1:38" ht="52.5" customHeight="1">
      <c r="A2" s="7" t="s">
        <v>21</v>
      </c>
      <c r="B2" s="7" t="s">
        <v>21</v>
      </c>
      <c r="C2" s="7" t="s">
        <v>21</v>
      </c>
      <c r="D2" s="7" t="s">
        <v>21</v>
      </c>
      <c r="E2" s="7" t="s">
        <v>21</v>
      </c>
      <c r="F2" s="7" t="s">
        <v>21</v>
      </c>
      <c r="G2" s="7"/>
      <c r="H2" s="7" t="s">
        <v>21</v>
      </c>
      <c r="I2" s="7" t="s">
        <v>21</v>
      </c>
      <c r="J2" s="7" t="s">
        <v>35</v>
      </c>
      <c r="K2" s="124" t="s">
        <v>0</v>
      </c>
      <c r="L2" s="125" t="s">
        <v>248</v>
      </c>
      <c r="M2" s="125" t="s">
        <v>33</v>
      </c>
      <c r="N2" s="129" t="s">
        <v>294</v>
      </c>
      <c r="O2" s="73" t="s">
        <v>34</v>
      </c>
      <c r="P2" s="126" t="s">
        <v>252</v>
      </c>
      <c r="Q2" s="16"/>
      <c r="R2" s="206" t="s">
        <v>189</v>
      </c>
      <c r="S2" s="207"/>
      <c r="T2" s="51"/>
      <c r="U2" s="208" t="s">
        <v>221</v>
      </c>
      <c r="V2" s="209"/>
      <c r="W2" s="78" t="s">
        <v>222</v>
      </c>
      <c r="X2" s="78" t="s">
        <v>223</v>
      </c>
      <c r="Y2" s="79" t="s">
        <v>224</v>
      </c>
      <c r="Z2" s="51"/>
      <c r="AA2" s="26"/>
      <c r="AB2" s="204"/>
      <c r="AC2" s="205"/>
      <c r="AD2" s="215" t="s">
        <v>21</v>
      </c>
      <c r="AE2" s="216"/>
      <c r="AF2" s="202" t="s">
        <v>21</v>
      </c>
      <c r="AG2" s="203"/>
      <c r="AH2" s="99" t="s">
        <v>21</v>
      </c>
      <c r="AI2" s="99" t="s">
        <v>21</v>
      </c>
      <c r="AJ2" s="99" t="s">
        <v>21</v>
      </c>
      <c r="AK2" s="99" t="s">
        <v>21</v>
      </c>
      <c r="AL2" s="100" t="s">
        <v>21</v>
      </c>
    </row>
    <row r="3" spans="1:38" ht="14.25" customHeight="1">
      <c r="A3" s="7" t="str">
        <f>P3</f>
        <v>niebieski</v>
      </c>
      <c r="B3" s="7">
        <f>IF(M3&gt;0,1,0)</f>
        <v>0</v>
      </c>
      <c r="C3" s="7">
        <v>1</v>
      </c>
      <c r="D3" s="7">
        <f t="shared" ref="D3:D34" si="0">IF(P3&gt;0,1,0)</f>
        <v>1</v>
      </c>
      <c r="E3" s="7">
        <f t="shared" ref="E3:E34" si="1">IF(N3&gt;0,1,0)</f>
        <v>0</v>
      </c>
      <c r="F3" s="7">
        <f>IF(I3=1,I3+B3+C3+D3+E3,0)</f>
        <v>0</v>
      </c>
      <c r="G3" s="7" t="str">
        <f>IF(OR(F3+I3=6,F3=0),"OK","błąd!")</f>
        <v>OK</v>
      </c>
      <c r="H3" s="7">
        <f t="shared" ref="H3:H34" si="2">N3</f>
        <v>0</v>
      </c>
      <c r="I3" s="7">
        <f t="shared" ref="I3:I52" si="3">IF(L3&gt;0,1,0)</f>
        <v>0</v>
      </c>
      <c r="J3" s="18">
        <f>Zgłoszenie!A$8</f>
        <v>0</v>
      </c>
      <c r="K3" s="1">
        <v>1</v>
      </c>
      <c r="L3" s="83"/>
      <c r="M3" s="135"/>
      <c r="N3" s="130"/>
      <c r="O3" s="131" t="s">
        <v>235</v>
      </c>
      <c r="P3" s="13" t="s">
        <v>254</v>
      </c>
      <c r="Q3" s="12"/>
      <c r="R3" s="71" t="str">
        <f t="shared" ref="R3:R34" si="4">G3</f>
        <v>OK</v>
      </c>
      <c r="S3" s="72" t="str">
        <f t="shared" ref="S3:S34" si="5">IF(G3="błąd!","uzupełnij dane","")</f>
        <v/>
      </c>
      <c r="T3" s="55"/>
      <c r="U3" s="74" t="s">
        <v>192</v>
      </c>
      <c r="V3" s="76" t="s">
        <v>22</v>
      </c>
      <c r="W3" s="76">
        <f ca="1">SUMIF(A:I,V3,I:I)</f>
        <v>0</v>
      </c>
      <c r="X3" s="76" t="s">
        <v>226</v>
      </c>
      <c r="Y3" s="80" t="e">
        <f ca="1">X3-W3</f>
        <v>#VALUE!</v>
      </c>
      <c r="Z3" s="51"/>
      <c r="AA3" s="27"/>
      <c r="AB3" s="4"/>
      <c r="AC3" s="4"/>
      <c r="AD3" s="5" t="s">
        <v>253</v>
      </c>
      <c r="AE3" s="5" t="s">
        <v>22</v>
      </c>
      <c r="AF3" s="6" t="s">
        <v>5</v>
      </c>
      <c r="AG3" s="98" t="s">
        <v>28</v>
      </c>
      <c r="AH3" s="101" t="e">
        <f t="shared" ref="AH3:AH34" si="6">FIND(" ",L3)</f>
        <v>#VALUE!</v>
      </c>
      <c r="AI3" s="101" t="e">
        <f t="shared" ref="AI3:AI34" si="7">LEFT(L3,AH3-1)</f>
        <v>#VALUE!</v>
      </c>
      <c r="AJ3" s="101" t="e">
        <f t="shared" ref="AJ3:AJ34" si="8">MID(L3,AH3+1,20)</f>
        <v>#VALUE!</v>
      </c>
      <c r="AK3" s="101" t="e">
        <f>CONCATENATE(AJ3," ",AI3)</f>
        <v>#VALUE!</v>
      </c>
      <c r="AL3" s="102"/>
    </row>
    <row r="4" spans="1:38" ht="14.25" customHeight="1">
      <c r="A4" s="7" t="str">
        <f t="shared" ref="A4:A52" si="9">P4</f>
        <v>niebieski</v>
      </c>
      <c r="B4" s="7">
        <f t="shared" ref="B4:B52" si="10">IF(M4&gt;0,1,0)</f>
        <v>0</v>
      </c>
      <c r="C4" s="7">
        <v>1</v>
      </c>
      <c r="D4" s="7">
        <f t="shared" si="0"/>
        <v>1</v>
      </c>
      <c r="E4" s="7">
        <f t="shared" si="1"/>
        <v>0</v>
      </c>
      <c r="F4" s="7">
        <f t="shared" ref="F4:F52" si="11">IF(I4=1,I4+B4+C4+D4+E4,0)</f>
        <v>0</v>
      </c>
      <c r="G4" s="7" t="str">
        <f t="shared" ref="G4:G52" si="12">IF(OR(F4+I4=6,F4=0),"OK","błąd!")</f>
        <v>OK</v>
      </c>
      <c r="H4" s="7">
        <f t="shared" si="2"/>
        <v>0</v>
      </c>
      <c r="I4" s="7">
        <f t="shared" si="3"/>
        <v>0</v>
      </c>
      <c r="J4" s="18">
        <f>Zgłoszenie!A$8</f>
        <v>0</v>
      </c>
      <c r="K4" s="1">
        <v>2</v>
      </c>
      <c r="L4" s="14"/>
      <c r="M4" s="135"/>
      <c r="N4" s="130"/>
      <c r="O4" s="132"/>
      <c r="P4" s="13" t="s">
        <v>254</v>
      </c>
      <c r="Q4" s="12"/>
      <c r="R4" s="72" t="str">
        <f t="shared" si="4"/>
        <v>OK</v>
      </c>
      <c r="S4" s="72" t="str">
        <f t="shared" si="5"/>
        <v/>
      </c>
      <c r="T4" s="55"/>
      <c r="U4" s="74" t="s">
        <v>191</v>
      </c>
      <c r="V4" s="76" t="s">
        <v>188</v>
      </c>
      <c r="W4" s="76">
        <f ca="1">SUMIF(A:I,V4,I:I)</f>
        <v>0</v>
      </c>
      <c r="X4" s="76" t="s">
        <v>226</v>
      </c>
      <c r="Y4" s="80" t="e">
        <f ca="1">X4-W4</f>
        <v>#VALUE!</v>
      </c>
      <c r="Z4" s="51"/>
      <c r="AA4" s="27"/>
      <c r="AB4" s="4"/>
      <c r="AC4" s="4"/>
      <c r="AD4" s="5" t="s">
        <v>254</v>
      </c>
      <c r="AE4" s="5" t="s">
        <v>23</v>
      </c>
      <c r="AF4" s="6" t="s">
        <v>6</v>
      </c>
      <c r="AG4" s="98" t="s">
        <v>25</v>
      </c>
      <c r="AH4" s="101" t="e">
        <f t="shared" si="6"/>
        <v>#VALUE!</v>
      </c>
      <c r="AI4" s="101" t="e">
        <f t="shared" si="7"/>
        <v>#VALUE!</v>
      </c>
      <c r="AJ4" s="101" t="e">
        <f t="shared" si="8"/>
        <v>#VALUE!</v>
      </c>
      <c r="AK4" s="101" t="e">
        <f t="shared" ref="AK4:AK52" si="13">CONCATENATE(AJ4," ",AI4)</f>
        <v>#VALUE!</v>
      </c>
      <c r="AL4" s="102"/>
    </row>
    <row r="5" spans="1:38" ht="14.25" customHeight="1">
      <c r="A5" s="7" t="str">
        <f t="shared" si="9"/>
        <v>niebieski</v>
      </c>
      <c r="B5" s="7">
        <f t="shared" si="10"/>
        <v>0</v>
      </c>
      <c r="C5" s="7">
        <v>1</v>
      </c>
      <c r="D5" s="7">
        <f t="shared" si="0"/>
        <v>1</v>
      </c>
      <c r="E5" s="7">
        <f t="shared" si="1"/>
        <v>0</v>
      </c>
      <c r="F5" s="7">
        <f t="shared" si="11"/>
        <v>0</v>
      </c>
      <c r="G5" s="7" t="str">
        <f t="shared" si="12"/>
        <v>OK</v>
      </c>
      <c r="H5" s="7">
        <f t="shared" si="2"/>
        <v>0</v>
      </c>
      <c r="I5" s="7">
        <f t="shared" si="3"/>
        <v>0</v>
      </c>
      <c r="J5" s="18">
        <f>Zgłoszenie!A$8</f>
        <v>0</v>
      </c>
      <c r="K5" s="1">
        <v>3</v>
      </c>
      <c r="L5" s="14"/>
      <c r="M5" s="135"/>
      <c r="N5" s="130"/>
      <c r="O5" s="132"/>
      <c r="P5" s="13" t="s">
        <v>254</v>
      </c>
      <c r="Q5" s="12"/>
      <c r="R5" s="72" t="str">
        <f t="shared" si="4"/>
        <v>OK</v>
      </c>
      <c r="S5" s="72" t="str">
        <f t="shared" si="5"/>
        <v/>
      </c>
      <c r="T5" s="55"/>
      <c r="U5" s="74" t="s">
        <v>190</v>
      </c>
      <c r="V5" s="76" t="s">
        <v>187</v>
      </c>
      <c r="W5" s="76">
        <f ca="1">SUMIF(A:I,V5,I:I)</f>
        <v>0</v>
      </c>
      <c r="X5" s="76" t="s">
        <v>226</v>
      </c>
      <c r="Y5" s="80" t="e">
        <f ca="1">X5-W5</f>
        <v>#VALUE!</v>
      </c>
      <c r="Z5" s="51"/>
      <c r="AA5" s="27"/>
      <c r="AB5" s="4"/>
      <c r="AC5" s="4"/>
      <c r="AD5" s="5" t="s">
        <v>255</v>
      </c>
      <c r="AE5" s="5" t="s">
        <v>24</v>
      </c>
      <c r="AF5" s="6" t="s">
        <v>7</v>
      </c>
      <c r="AG5" s="98" t="s">
        <v>26</v>
      </c>
      <c r="AH5" s="101" t="e">
        <f t="shared" si="6"/>
        <v>#VALUE!</v>
      </c>
      <c r="AI5" s="101" t="e">
        <f t="shared" si="7"/>
        <v>#VALUE!</v>
      </c>
      <c r="AJ5" s="101" t="e">
        <f t="shared" si="8"/>
        <v>#VALUE!</v>
      </c>
      <c r="AK5" s="101" t="e">
        <f t="shared" si="13"/>
        <v>#VALUE!</v>
      </c>
      <c r="AL5" s="102"/>
    </row>
    <row r="6" spans="1:38" ht="14.25" customHeight="1">
      <c r="A6" s="7" t="str">
        <f t="shared" si="9"/>
        <v>niebieski</v>
      </c>
      <c r="B6" s="7">
        <f t="shared" si="10"/>
        <v>0</v>
      </c>
      <c r="C6" s="7">
        <v>1</v>
      </c>
      <c r="D6" s="7">
        <f t="shared" si="0"/>
        <v>1</v>
      </c>
      <c r="E6" s="7">
        <f t="shared" si="1"/>
        <v>0</v>
      </c>
      <c r="F6" s="7">
        <f t="shared" si="11"/>
        <v>0</v>
      </c>
      <c r="G6" s="7" t="str">
        <f t="shared" si="12"/>
        <v>OK</v>
      </c>
      <c r="H6" s="7">
        <f t="shared" si="2"/>
        <v>0</v>
      </c>
      <c r="I6" s="7">
        <f t="shared" si="3"/>
        <v>0</v>
      </c>
      <c r="J6" s="18">
        <f>Zgłoszenie!A$8</f>
        <v>0</v>
      </c>
      <c r="K6" s="1">
        <v>4</v>
      </c>
      <c r="L6" s="14"/>
      <c r="M6" s="135"/>
      <c r="N6" s="130"/>
      <c r="O6" s="132"/>
      <c r="P6" s="13" t="s">
        <v>254</v>
      </c>
      <c r="Q6" s="12"/>
      <c r="R6" s="72" t="str">
        <f t="shared" si="4"/>
        <v>OK</v>
      </c>
      <c r="S6" s="72" t="str">
        <f t="shared" si="5"/>
        <v/>
      </c>
      <c r="T6" s="55"/>
      <c r="U6" s="10" t="s">
        <v>42</v>
      </c>
      <c r="V6" s="70"/>
      <c r="W6" s="77">
        <f ca="1">SUM(W3:W5)</f>
        <v>0</v>
      </c>
      <c r="X6" s="77">
        <f>SUM(X3:X5)</f>
        <v>0</v>
      </c>
      <c r="Y6" s="81">
        <f ca="1">X6-W6</f>
        <v>0</v>
      </c>
      <c r="Z6" s="51"/>
      <c r="AA6" s="27"/>
      <c r="AB6" s="4"/>
      <c r="AC6" s="4"/>
      <c r="AD6" s="5" t="s">
        <v>256</v>
      </c>
      <c r="AE6" s="5"/>
      <c r="AF6" s="6" t="s">
        <v>8</v>
      </c>
      <c r="AG6" s="98" t="s">
        <v>27</v>
      </c>
      <c r="AH6" s="101" t="e">
        <f t="shared" si="6"/>
        <v>#VALUE!</v>
      </c>
      <c r="AI6" s="101" t="e">
        <f t="shared" si="7"/>
        <v>#VALUE!</v>
      </c>
      <c r="AJ6" s="101" t="e">
        <f t="shared" si="8"/>
        <v>#VALUE!</v>
      </c>
      <c r="AK6" s="101" t="e">
        <f t="shared" si="13"/>
        <v>#VALUE!</v>
      </c>
      <c r="AL6" s="102"/>
    </row>
    <row r="7" spans="1:38" ht="14.25" customHeight="1">
      <c r="A7" s="7" t="str">
        <f t="shared" si="9"/>
        <v>niebieski</v>
      </c>
      <c r="B7" s="7">
        <f t="shared" si="10"/>
        <v>0</v>
      </c>
      <c r="C7" s="7">
        <v>1</v>
      </c>
      <c r="D7" s="7">
        <f t="shared" si="0"/>
        <v>1</v>
      </c>
      <c r="E7" s="7">
        <f t="shared" si="1"/>
        <v>0</v>
      </c>
      <c r="F7" s="7">
        <f t="shared" si="11"/>
        <v>0</v>
      </c>
      <c r="G7" s="7" t="str">
        <f t="shared" si="12"/>
        <v>OK</v>
      </c>
      <c r="H7" s="7">
        <f t="shared" si="2"/>
        <v>0</v>
      </c>
      <c r="I7" s="7">
        <f t="shared" si="3"/>
        <v>0</v>
      </c>
      <c r="J7" s="18">
        <f>Zgłoszenie!A$8</f>
        <v>0</v>
      </c>
      <c r="K7" s="1">
        <v>5</v>
      </c>
      <c r="L7" s="14"/>
      <c r="M7" s="135"/>
      <c r="N7" s="130"/>
      <c r="O7" s="132"/>
      <c r="P7" s="13" t="s">
        <v>254</v>
      </c>
      <c r="Q7" s="12"/>
      <c r="R7" s="72" t="str">
        <f t="shared" si="4"/>
        <v>OK</v>
      </c>
      <c r="S7" s="72" t="str">
        <f t="shared" si="5"/>
        <v/>
      </c>
      <c r="T7" s="55"/>
      <c r="U7" s="56"/>
      <c r="V7" s="56"/>
      <c r="W7" s="56"/>
      <c r="X7" s="51"/>
      <c r="Y7" s="51"/>
      <c r="Z7" s="51"/>
      <c r="AF7" s="6" t="s">
        <v>9</v>
      </c>
      <c r="AG7" s="98" t="s">
        <v>29</v>
      </c>
      <c r="AH7" s="101" t="e">
        <f t="shared" si="6"/>
        <v>#VALUE!</v>
      </c>
      <c r="AI7" s="101" t="e">
        <f t="shared" si="7"/>
        <v>#VALUE!</v>
      </c>
      <c r="AJ7" s="101" t="e">
        <f t="shared" si="8"/>
        <v>#VALUE!</v>
      </c>
      <c r="AK7" s="101" t="e">
        <f t="shared" si="13"/>
        <v>#VALUE!</v>
      </c>
      <c r="AL7" s="102"/>
    </row>
    <row r="8" spans="1:38" ht="14.25" customHeight="1">
      <c r="A8" s="7" t="str">
        <f t="shared" si="9"/>
        <v>niebieski</v>
      </c>
      <c r="B8" s="7">
        <f t="shared" si="10"/>
        <v>0</v>
      </c>
      <c r="C8" s="7">
        <v>1</v>
      </c>
      <c r="D8" s="7">
        <f t="shared" si="0"/>
        <v>1</v>
      </c>
      <c r="E8" s="7">
        <f t="shared" si="1"/>
        <v>0</v>
      </c>
      <c r="F8" s="7">
        <f t="shared" si="11"/>
        <v>0</v>
      </c>
      <c r="G8" s="7" t="str">
        <f t="shared" si="12"/>
        <v>OK</v>
      </c>
      <c r="H8" s="7">
        <f t="shared" si="2"/>
        <v>0</v>
      </c>
      <c r="I8" s="7">
        <f t="shared" si="3"/>
        <v>0</v>
      </c>
      <c r="J8" s="18">
        <f>Zgłoszenie!A$8</f>
        <v>0</v>
      </c>
      <c r="K8" s="1">
        <v>6</v>
      </c>
      <c r="L8" s="14"/>
      <c r="M8" s="135"/>
      <c r="N8" s="130"/>
      <c r="O8" s="132"/>
      <c r="P8" s="13" t="s">
        <v>254</v>
      </c>
      <c r="Q8" s="12"/>
      <c r="R8" s="72" t="str">
        <f t="shared" si="4"/>
        <v>OK</v>
      </c>
      <c r="S8" s="72" t="str">
        <f t="shared" si="5"/>
        <v/>
      </c>
      <c r="T8" s="55"/>
      <c r="U8" s="56"/>
      <c r="V8" s="56"/>
      <c r="W8" s="56"/>
      <c r="X8" s="51"/>
      <c r="Y8" s="51"/>
      <c r="Z8" s="51"/>
      <c r="AH8" s="101" t="e">
        <f t="shared" si="6"/>
        <v>#VALUE!</v>
      </c>
      <c r="AI8" s="101" t="e">
        <f t="shared" si="7"/>
        <v>#VALUE!</v>
      </c>
      <c r="AJ8" s="101" t="e">
        <f t="shared" si="8"/>
        <v>#VALUE!</v>
      </c>
      <c r="AK8" s="101" t="e">
        <f t="shared" si="13"/>
        <v>#VALUE!</v>
      </c>
      <c r="AL8" s="102"/>
    </row>
    <row r="9" spans="1:38" ht="14.25" customHeight="1">
      <c r="A9" s="7" t="str">
        <f t="shared" si="9"/>
        <v>niebieski</v>
      </c>
      <c r="B9" s="7">
        <f t="shared" si="10"/>
        <v>0</v>
      </c>
      <c r="C9" s="7">
        <v>1</v>
      </c>
      <c r="D9" s="7">
        <f t="shared" si="0"/>
        <v>1</v>
      </c>
      <c r="E9" s="7">
        <f t="shared" si="1"/>
        <v>0</v>
      </c>
      <c r="F9" s="7">
        <f t="shared" si="11"/>
        <v>0</v>
      </c>
      <c r="G9" s="7" t="str">
        <f t="shared" si="12"/>
        <v>OK</v>
      </c>
      <c r="H9" s="7">
        <f t="shared" si="2"/>
        <v>0</v>
      </c>
      <c r="I9" s="7">
        <f t="shared" si="3"/>
        <v>0</v>
      </c>
      <c r="J9" s="18">
        <f>Zgłoszenie!A$8</f>
        <v>0</v>
      </c>
      <c r="K9" s="1">
        <v>7</v>
      </c>
      <c r="L9" s="14"/>
      <c r="M9" s="135"/>
      <c r="N9" s="130"/>
      <c r="O9" s="132"/>
      <c r="P9" s="13" t="s">
        <v>254</v>
      </c>
      <c r="Q9" s="12"/>
      <c r="R9" s="72" t="str">
        <f t="shared" si="4"/>
        <v>OK</v>
      </c>
      <c r="S9" s="72" t="str">
        <f t="shared" si="5"/>
        <v/>
      </c>
      <c r="T9" s="55"/>
      <c r="U9" s="56"/>
      <c r="V9" s="56"/>
      <c r="W9" s="56"/>
      <c r="X9" s="51"/>
      <c r="Y9" s="51"/>
      <c r="Z9" s="51"/>
      <c r="AH9" s="101" t="e">
        <f t="shared" si="6"/>
        <v>#VALUE!</v>
      </c>
      <c r="AI9" s="101" t="e">
        <f t="shared" si="7"/>
        <v>#VALUE!</v>
      </c>
      <c r="AJ9" s="101" t="e">
        <f t="shared" si="8"/>
        <v>#VALUE!</v>
      </c>
      <c r="AK9" s="101" t="e">
        <f t="shared" si="13"/>
        <v>#VALUE!</v>
      </c>
      <c r="AL9" s="102"/>
    </row>
    <row r="10" spans="1:38" ht="14.25" customHeight="1">
      <c r="A10" s="7" t="str">
        <f t="shared" si="9"/>
        <v>niebieski</v>
      </c>
      <c r="B10" s="7">
        <f t="shared" si="10"/>
        <v>0</v>
      </c>
      <c r="C10" s="7">
        <v>1</v>
      </c>
      <c r="D10" s="7">
        <f t="shared" si="0"/>
        <v>1</v>
      </c>
      <c r="E10" s="7">
        <f t="shared" si="1"/>
        <v>0</v>
      </c>
      <c r="F10" s="7">
        <f t="shared" si="11"/>
        <v>0</v>
      </c>
      <c r="G10" s="7" t="str">
        <f t="shared" si="12"/>
        <v>OK</v>
      </c>
      <c r="H10" s="7">
        <f t="shared" si="2"/>
        <v>0</v>
      </c>
      <c r="I10" s="7">
        <f t="shared" si="3"/>
        <v>0</v>
      </c>
      <c r="J10" s="18">
        <f>Zgłoszenie!A$8</f>
        <v>0</v>
      </c>
      <c r="K10" s="1">
        <v>8</v>
      </c>
      <c r="L10" s="14"/>
      <c r="M10" s="92"/>
      <c r="N10" s="130"/>
      <c r="O10" s="132"/>
      <c r="P10" s="13" t="s">
        <v>254</v>
      </c>
      <c r="Q10" s="12"/>
      <c r="R10" s="72" t="str">
        <f t="shared" si="4"/>
        <v>OK</v>
      </c>
      <c r="S10" s="72" t="str">
        <f t="shared" si="5"/>
        <v/>
      </c>
      <c r="T10" s="55"/>
      <c r="U10" s="56"/>
      <c r="V10" s="56"/>
      <c r="W10" s="56"/>
      <c r="X10" s="51"/>
      <c r="Y10" s="51"/>
      <c r="Z10" s="51"/>
      <c r="AH10" s="101" t="e">
        <f t="shared" si="6"/>
        <v>#VALUE!</v>
      </c>
      <c r="AI10" s="101" t="e">
        <f t="shared" si="7"/>
        <v>#VALUE!</v>
      </c>
      <c r="AJ10" s="101" t="e">
        <f t="shared" si="8"/>
        <v>#VALUE!</v>
      </c>
      <c r="AK10" s="101" t="e">
        <f t="shared" si="13"/>
        <v>#VALUE!</v>
      </c>
      <c r="AL10" s="102"/>
    </row>
    <row r="11" spans="1:38" ht="14.25" customHeight="1">
      <c r="A11" s="7" t="str">
        <f t="shared" si="9"/>
        <v>niebieski</v>
      </c>
      <c r="B11" s="7">
        <f t="shared" si="10"/>
        <v>0</v>
      </c>
      <c r="C11" s="7">
        <v>1</v>
      </c>
      <c r="D11" s="7">
        <f t="shared" si="0"/>
        <v>1</v>
      </c>
      <c r="E11" s="7">
        <f t="shared" si="1"/>
        <v>0</v>
      </c>
      <c r="F11" s="7">
        <f t="shared" si="11"/>
        <v>0</v>
      </c>
      <c r="G11" s="7" t="str">
        <f t="shared" si="12"/>
        <v>OK</v>
      </c>
      <c r="H11" s="7">
        <f t="shared" si="2"/>
        <v>0</v>
      </c>
      <c r="I11" s="7">
        <f t="shared" si="3"/>
        <v>0</v>
      </c>
      <c r="J11" s="18">
        <f>Zgłoszenie!A$8</f>
        <v>0</v>
      </c>
      <c r="K11" s="1">
        <v>9</v>
      </c>
      <c r="L11" s="14"/>
      <c r="M11" s="92"/>
      <c r="N11" s="130"/>
      <c r="O11" s="132"/>
      <c r="P11" s="13" t="s">
        <v>254</v>
      </c>
      <c r="Q11" s="12"/>
      <c r="R11" s="72" t="str">
        <f t="shared" si="4"/>
        <v>OK</v>
      </c>
      <c r="S11" s="72" t="str">
        <f t="shared" si="5"/>
        <v/>
      </c>
      <c r="T11" s="55"/>
      <c r="U11" s="56"/>
      <c r="V11" s="56"/>
      <c r="W11" s="56"/>
      <c r="X11" s="51"/>
      <c r="Y11" s="51"/>
      <c r="Z11" s="51"/>
      <c r="AH11" s="101" t="e">
        <f t="shared" si="6"/>
        <v>#VALUE!</v>
      </c>
      <c r="AI11" s="101" t="e">
        <f t="shared" si="7"/>
        <v>#VALUE!</v>
      </c>
      <c r="AJ11" s="101" t="e">
        <f t="shared" si="8"/>
        <v>#VALUE!</v>
      </c>
      <c r="AK11" s="101" t="e">
        <f t="shared" si="13"/>
        <v>#VALUE!</v>
      </c>
      <c r="AL11" s="102"/>
    </row>
    <row r="12" spans="1:38" ht="14.25" customHeight="1">
      <c r="A12" s="7" t="str">
        <f t="shared" si="9"/>
        <v>niebieski</v>
      </c>
      <c r="B12" s="7">
        <f t="shared" si="10"/>
        <v>0</v>
      </c>
      <c r="C12" s="7">
        <v>1</v>
      </c>
      <c r="D12" s="7">
        <f t="shared" si="0"/>
        <v>1</v>
      </c>
      <c r="E12" s="7">
        <f t="shared" si="1"/>
        <v>0</v>
      </c>
      <c r="F12" s="7">
        <f t="shared" si="11"/>
        <v>0</v>
      </c>
      <c r="G12" s="7" t="str">
        <f t="shared" si="12"/>
        <v>OK</v>
      </c>
      <c r="H12" s="7">
        <f t="shared" si="2"/>
        <v>0</v>
      </c>
      <c r="I12" s="7">
        <f t="shared" si="3"/>
        <v>0</v>
      </c>
      <c r="J12" s="18">
        <f>Zgłoszenie!A$8</f>
        <v>0</v>
      </c>
      <c r="K12" s="1">
        <v>10</v>
      </c>
      <c r="L12" s="14"/>
      <c r="M12" s="92"/>
      <c r="N12" s="130"/>
      <c r="O12" s="132"/>
      <c r="P12" s="13" t="s">
        <v>254</v>
      </c>
      <c r="Q12" s="12"/>
      <c r="R12" s="72" t="str">
        <f t="shared" si="4"/>
        <v>OK</v>
      </c>
      <c r="S12" s="72" t="str">
        <f t="shared" si="5"/>
        <v/>
      </c>
      <c r="T12" s="55"/>
      <c r="U12" s="56"/>
      <c r="V12" s="56"/>
      <c r="W12" s="56"/>
      <c r="X12" s="51"/>
      <c r="Y12" s="51"/>
      <c r="Z12" s="51"/>
      <c r="AH12" s="101" t="e">
        <f t="shared" si="6"/>
        <v>#VALUE!</v>
      </c>
      <c r="AI12" s="101" t="e">
        <f t="shared" si="7"/>
        <v>#VALUE!</v>
      </c>
      <c r="AJ12" s="101" t="e">
        <f t="shared" si="8"/>
        <v>#VALUE!</v>
      </c>
      <c r="AK12" s="101" t="e">
        <f t="shared" si="13"/>
        <v>#VALUE!</v>
      </c>
      <c r="AL12" s="102"/>
    </row>
    <row r="13" spans="1:38" ht="14.25" customHeight="1">
      <c r="A13" s="7" t="str">
        <f t="shared" si="9"/>
        <v>niebieski</v>
      </c>
      <c r="B13" s="7">
        <f t="shared" si="10"/>
        <v>0</v>
      </c>
      <c r="C13" s="7">
        <v>1</v>
      </c>
      <c r="D13" s="7">
        <f t="shared" si="0"/>
        <v>1</v>
      </c>
      <c r="E13" s="7">
        <f t="shared" si="1"/>
        <v>0</v>
      </c>
      <c r="F13" s="7">
        <f t="shared" si="11"/>
        <v>0</v>
      </c>
      <c r="G13" s="7" t="str">
        <f t="shared" si="12"/>
        <v>OK</v>
      </c>
      <c r="H13" s="7">
        <f t="shared" si="2"/>
        <v>0</v>
      </c>
      <c r="I13" s="7">
        <f t="shared" si="3"/>
        <v>0</v>
      </c>
      <c r="J13" s="18">
        <f>Zgłoszenie!A$8</f>
        <v>0</v>
      </c>
      <c r="K13" s="1">
        <v>11</v>
      </c>
      <c r="L13" s="14"/>
      <c r="M13" s="92"/>
      <c r="N13" s="130"/>
      <c r="O13" s="132"/>
      <c r="P13" s="13" t="s">
        <v>254</v>
      </c>
      <c r="Q13" s="12"/>
      <c r="R13" s="72" t="str">
        <f t="shared" si="4"/>
        <v>OK</v>
      </c>
      <c r="S13" s="72" t="str">
        <f t="shared" si="5"/>
        <v/>
      </c>
      <c r="T13" s="55"/>
      <c r="U13" s="56"/>
      <c r="V13" s="56"/>
      <c r="W13" s="56"/>
      <c r="X13" s="51"/>
      <c r="Y13" s="51"/>
      <c r="Z13" s="51"/>
      <c r="AH13" s="101" t="e">
        <f t="shared" si="6"/>
        <v>#VALUE!</v>
      </c>
      <c r="AI13" s="101" t="e">
        <f t="shared" si="7"/>
        <v>#VALUE!</v>
      </c>
      <c r="AJ13" s="101" t="e">
        <f t="shared" si="8"/>
        <v>#VALUE!</v>
      </c>
      <c r="AK13" s="101" t="e">
        <f t="shared" si="13"/>
        <v>#VALUE!</v>
      </c>
      <c r="AL13" s="102"/>
    </row>
    <row r="14" spans="1:38" ht="14.25" customHeight="1">
      <c r="A14" s="7" t="str">
        <f t="shared" si="9"/>
        <v>niebieski</v>
      </c>
      <c r="B14" s="7">
        <f t="shared" si="10"/>
        <v>0</v>
      </c>
      <c r="C14" s="7">
        <v>1</v>
      </c>
      <c r="D14" s="7">
        <f t="shared" si="0"/>
        <v>1</v>
      </c>
      <c r="E14" s="7">
        <f t="shared" si="1"/>
        <v>0</v>
      </c>
      <c r="F14" s="7">
        <f t="shared" si="11"/>
        <v>0</v>
      </c>
      <c r="G14" s="7" t="str">
        <f t="shared" si="12"/>
        <v>OK</v>
      </c>
      <c r="H14" s="7">
        <f t="shared" si="2"/>
        <v>0</v>
      </c>
      <c r="I14" s="7">
        <f t="shared" si="3"/>
        <v>0</v>
      </c>
      <c r="J14" s="18">
        <f>Zgłoszenie!A$8</f>
        <v>0</v>
      </c>
      <c r="K14" s="1">
        <v>12</v>
      </c>
      <c r="L14" s="14"/>
      <c r="M14" s="92"/>
      <c r="N14" s="130"/>
      <c r="O14" s="132"/>
      <c r="P14" s="13" t="s">
        <v>254</v>
      </c>
      <c r="Q14" s="12"/>
      <c r="R14" s="72" t="str">
        <f t="shared" si="4"/>
        <v>OK</v>
      </c>
      <c r="S14" s="72" t="str">
        <f t="shared" si="5"/>
        <v/>
      </c>
      <c r="T14" s="55"/>
      <c r="U14" s="208" t="s">
        <v>32</v>
      </c>
      <c r="V14" s="210"/>
      <c r="W14" s="211"/>
      <c r="X14" s="51"/>
      <c r="Y14" s="51"/>
      <c r="Z14" s="51"/>
      <c r="AH14" s="101" t="e">
        <f t="shared" si="6"/>
        <v>#VALUE!</v>
      </c>
      <c r="AI14" s="101" t="e">
        <f t="shared" si="7"/>
        <v>#VALUE!</v>
      </c>
      <c r="AJ14" s="101" t="e">
        <f t="shared" si="8"/>
        <v>#VALUE!</v>
      </c>
      <c r="AK14" s="101" t="e">
        <f t="shared" si="13"/>
        <v>#VALUE!</v>
      </c>
      <c r="AL14" s="102"/>
    </row>
    <row r="15" spans="1:38" ht="14.25" customHeight="1">
      <c r="A15" s="7" t="str">
        <f t="shared" si="9"/>
        <v>niebieski</v>
      </c>
      <c r="B15" s="7">
        <f t="shared" si="10"/>
        <v>0</v>
      </c>
      <c r="C15" s="7">
        <v>1</v>
      </c>
      <c r="D15" s="7">
        <f t="shared" si="0"/>
        <v>1</v>
      </c>
      <c r="E15" s="7">
        <f t="shared" si="1"/>
        <v>0</v>
      </c>
      <c r="F15" s="7">
        <f t="shared" si="11"/>
        <v>0</v>
      </c>
      <c r="G15" s="7" t="str">
        <f t="shared" si="12"/>
        <v>OK</v>
      </c>
      <c r="H15" s="7">
        <f t="shared" si="2"/>
        <v>0</v>
      </c>
      <c r="I15" s="7">
        <f t="shared" si="3"/>
        <v>0</v>
      </c>
      <c r="J15" s="18">
        <f>Zgłoszenie!A$8</f>
        <v>0</v>
      </c>
      <c r="K15" s="1">
        <v>13</v>
      </c>
      <c r="L15" s="14"/>
      <c r="M15" s="92"/>
      <c r="N15" s="130"/>
      <c r="O15" s="132"/>
      <c r="P15" s="13" t="s">
        <v>254</v>
      </c>
      <c r="Q15" s="12"/>
      <c r="R15" s="72" t="str">
        <f t="shared" si="4"/>
        <v>OK</v>
      </c>
      <c r="S15" s="72" t="str">
        <f t="shared" si="5"/>
        <v/>
      </c>
      <c r="T15" s="55"/>
      <c r="U15" s="9" t="s">
        <v>25</v>
      </c>
      <c r="V15" s="8" t="s">
        <v>5</v>
      </c>
      <c r="W15" s="2">
        <f ca="1">SUMIF(H:I,V15,I:I)</f>
        <v>0</v>
      </c>
      <c r="X15" s="51"/>
      <c r="Y15" s="51"/>
      <c r="Z15" s="51"/>
      <c r="AH15" s="101" t="e">
        <f t="shared" si="6"/>
        <v>#VALUE!</v>
      </c>
      <c r="AI15" s="101" t="e">
        <f t="shared" si="7"/>
        <v>#VALUE!</v>
      </c>
      <c r="AJ15" s="101" t="e">
        <f t="shared" si="8"/>
        <v>#VALUE!</v>
      </c>
      <c r="AK15" s="101" t="e">
        <f t="shared" si="13"/>
        <v>#VALUE!</v>
      </c>
      <c r="AL15" s="102"/>
    </row>
    <row r="16" spans="1:38" ht="14.25" customHeight="1">
      <c r="A16" s="7" t="str">
        <f t="shared" si="9"/>
        <v>niebieski</v>
      </c>
      <c r="B16" s="7">
        <f t="shared" si="10"/>
        <v>0</v>
      </c>
      <c r="C16" s="7">
        <v>1</v>
      </c>
      <c r="D16" s="7">
        <f t="shared" si="0"/>
        <v>1</v>
      </c>
      <c r="E16" s="7">
        <f t="shared" si="1"/>
        <v>0</v>
      </c>
      <c r="F16" s="7">
        <f t="shared" si="11"/>
        <v>0</v>
      </c>
      <c r="G16" s="7" t="str">
        <f t="shared" si="12"/>
        <v>OK</v>
      </c>
      <c r="H16" s="7">
        <f t="shared" si="2"/>
        <v>0</v>
      </c>
      <c r="I16" s="7">
        <f t="shared" si="3"/>
        <v>0</v>
      </c>
      <c r="J16" s="18">
        <f>Zgłoszenie!A$8</f>
        <v>0</v>
      </c>
      <c r="K16" s="1">
        <v>14</v>
      </c>
      <c r="L16" s="14"/>
      <c r="M16" s="92"/>
      <c r="N16" s="130"/>
      <c r="O16" s="132"/>
      <c r="P16" s="13" t="s">
        <v>254</v>
      </c>
      <c r="Q16" s="12"/>
      <c r="R16" s="72" t="str">
        <f t="shared" si="4"/>
        <v>OK</v>
      </c>
      <c r="S16" s="72" t="str">
        <f t="shared" si="5"/>
        <v/>
      </c>
      <c r="T16" s="55"/>
      <c r="U16" s="9" t="s">
        <v>26</v>
      </c>
      <c r="V16" s="8" t="s">
        <v>6</v>
      </c>
      <c r="W16" s="2">
        <f ca="1">SUMIF(H:I,V16,I:I)</f>
        <v>0</v>
      </c>
      <c r="X16" s="51"/>
      <c r="Y16" s="51"/>
      <c r="Z16" s="51"/>
      <c r="AH16" s="101" t="e">
        <f t="shared" si="6"/>
        <v>#VALUE!</v>
      </c>
      <c r="AI16" s="101" t="e">
        <f t="shared" si="7"/>
        <v>#VALUE!</v>
      </c>
      <c r="AJ16" s="101" t="e">
        <f t="shared" si="8"/>
        <v>#VALUE!</v>
      </c>
      <c r="AK16" s="101" t="e">
        <f t="shared" si="13"/>
        <v>#VALUE!</v>
      </c>
      <c r="AL16" s="102"/>
    </row>
    <row r="17" spans="1:38" ht="14.25" customHeight="1">
      <c r="A17" s="7" t="str">
        <f t="shared" si="9"/>
        <v>niebieski</v>
      </c>
      <c r="B17" s="7">
        <f t="shared" si="10"/>
        <v>0</v>
      </c>
      <c r="C17" s="7">
        <v>1</v>
      </c>
      <c r="D17" s="7">
        <f t="shared" si="0"/>
        <v>1</v>
      </c>
      <c r="E17" s="7">
        <f t="shared" si="1"/>
        <v>0</v>
      </c>
      <c r="F17" s="7">
        <f t="shared" si="11"/>
        <v>0</v>
      </c>
      <c r="G17" s="7" t="str">
        <f t="shared" si="12"/>
        <v>OK</v>
      </c>
      <c r="H17" s="7">
        <f t="shared" si="2"/>
        <v>0</v>
      </c>
      <c r="I17" s="7">
        <f t="shared" si="3"/>
        <v>0</v>
      </c>
      <c r="J17" s="18">
        <f>Zgłoszenie!A$8</f>
        <v>0</v>
      </c>
      <c r="K17" s="1">
        <v>15</v>
      </c>
      <c r="L17" s="14"/>
      <c r="M17" s="92"/>
      <c r="N17" s="130"/>
      <c r="O17" s="132"/>
      <c r="P17" s="13" t="s">
        <v>254</v>
      </c>
      <c r="Q17" s="12"/>
      <c r="R17" s="72" t="str">
        <f t="shared" si="4"/>
        <v>OK</v>
      </c>
      <c r="S17" s="72" t="str">
        <f t="shared" si="5"/>
        <v/>
      </c>
      <c r="T17" s="55"/>
      <c r="U17" s="9" t="s">
        <v>27</v>
      </c>
      <c r="V17" s="8" t="s">
        <v>7</v>
      </c>
      <c r="W17" s="2">
        <f ca="1">SUMIF(H:I,V17,I:I)</f>
        <v>0</v>
      </c>
      <c r="X17" s="51"/>
      <c r="Y17" s="51"/>
      <c r="Z17" s="51"/>
      <c r="AH17" s="101" t="e">
        <f t="shared" si="6"/>
        <v>#VALUE!</v>
      </c>
      <c r="AI17" s="101" t="e">
        <f t="shared" si="7"/>
        <v>#VALUE!</v>
      </c>
      <c r="AJ17" s="101" t="e">
        <f t="shared" si="8"/>
        <v>#VALUE!</v>
      </c>
      <c r="AK17" s="101" t="e">
        <f t="shared" si="13"/>
        <v>#VALUE!</v>
      </c>
      <c r="AL17" s="102"/>
    </row>
    <row r="18" spans="1:38" ht="14.25" customHeight="1">
      <c r="A18" s="7" t="str">
        <f t="shared" si="9"/>
        <v>niebieski</v>
      </c>
      <c r="B18" s="7">
        <f t="shared" si="10"/>
        <v>0</v>
      </c>
      <c r="C18" s="7">
        <v>1</v>
      </c>
      <c r="D18" s="7">
        <f t="shared" si="0"/>
        <v>1</v>
      </c>
      <c r="E18" s="7">
        <f t="shared" si="1"/>
        <v>0</v>
      </c>
      <c r="F18" s="7">
        <f t="shared" si="11"/>
        <v>0</v>
      </c>
      <c r="G18" s="7" t="str">
        <f t="shared" si="12"/>
        <v>OK</v>
      </c>
      <c r="H18" s="7">
        <f t="shared" si="2"/>
        <v>0</v>
      </c>
      <c r="I18" s="7">
        <f t="shared" si="3"/>
        <v>0</v>
      </c>
      <c r="J18" s="18">
        <f>Zgłoszenie!A$8</f>
        <v>0</v>
      </c>
      <c r="K18" s="1">
        <v>16</v>
      </c>
      <c r="L18" s="14"/>
      <c r="M18" s="92"/>
      <c r="N18" s="130"/>
      <c r="O18" s="132"/>
      <c r="P18" s="13" t="s">
        <v>254</v>
      </c>
      <c r="Q18" s="12"/>
      <c r="R18" s="72" t="str">
        <f t="shared" si="4"/>
        <v>OK</v>
      </c>
      <c r="S18" s="72" t="str">
        <f t="shared" si="5"/>
        <v/>
      </c>
      <c r="T18" s="55"/>
      <c r="U18" s="9" t="s">
        <v>29</v>
      </c>
      <c r="V18" s="8" t="s">
        <v>8</v>
      </c>
      <c r="W18" s="2">
        <f ca="1">SUMIF(H:I,V18,I:I)</f>
        <v>0</v>
      </c>
      <c r="X18" s="51"/>
      <c r="Y18" s="51"/>
      <c r="Z18" s="51"/>
      <c r="AH18" s="101" t="e">
        <f t="shared" si="6"/>
        <v>#VALUE!</v>
      </c>
      <c r="AI18" s="101" t="e">
        <f t="shared" si="7"/>
        <v>#VALUE!</v>
      </c>
      <c r="AJ18" s="101" t="e">
        <f t="shared" si="8"/>
        <v>#VALUE!</v>
      </c>
      <c r="AK18" s="101" t="e">
        <f t="shared" si="13"/>
        <v>#VALUE!</v>
      </c>
      <c r="AL18" s="102"/>
    </row>
    <row r="19" spans="1:38" ht="14.25" customHeight="1">
      <c r="A19" s="7" t="str">
        <f t="shared" si="9"/>
        <v>niebieski</v>
      </c>
      <c r="B19" s="7">
        <f t="shared" si="10"/>
        <v>0</v>
      </c>
      <c r="C19" s="7">
        <v>1</v>
      </c>
      <c r="D19" s="7">
        <f t="shared" si="0"/>
        <v>1</v>
      </c>
      <c r="E19" s="7">
        <f t="shared" si="1"/>
        <v>0</v>
      </c>
      <c r="F19" s="7">
        <f t="shared" si="11"/>
        <v>0</v>
      </c>
      <c r="G19" s="7" t="str">
        <f t="shared" si="12"/>
        <v>OK</v>
      </c>
      <c r="H19" s="7">
        <f t="shared" si="2"/>
        <v>0</v>
      </c>
      <c r="I19" s="7">
        <f t="shared" si="3"/>
        <v>0</v>
      </c>
      <c r="J19" s="18">
        <f>Zgłoszenie!A$8</f>
        <v>0</v>
      </c>
      <c r="K19" s="1">
        <v>17</v>
      </c>
      <c r="L19" s="14"/>
      <c r="M19" s="92"/>
      <c r="N19" s="130"/>
      <c r="O19" s="132"/>
      <c r="P19" s="13" t="s">
        <v>254</v>
      </c>
      <c r="Q19" s="12"/>
      <c r="R19" s="72" t="str">
        <f t="shared" si="4"/>
        <v>OK</v>
      </c>
      <c r="S19" s="72" t="str">
        <f t="shared" si="5"/>
        <v/>
      </c>
      <c r="T19" s="55"/>
      <c r="U19" s="9" t="s">
        <v>234</v>
      </c>
      <c r="V19" s="8" t="s">
        <v>9</v>
      </c>
      <c r="W19" s="2">
        <f ca="1">SUMIF(H:I,V19,I:I)</f>
        <v>0</v>
      </c>
      <c r="X19" s="51"/>
      <c r="Y19" s="51"/>
      <c r="Z19" s="51"/>
      <c r="AH19" s="101" t="e">
        <f t="shared" si="6"/>
        <v>#VALUE!</v>
      </c>
      <c r="AI19" s="101" t="e">
        <f t="shared" si="7"/>
        <v>#VALUE!</v>
      </c>
      <c r="AJ19" s="101" t="e">
        <f t="shared" si="8"/>
        <v>#VALUE!</v>
      </c>
      <c r="AK19" s="101" t="e">
        <f t="shared" si="13"/>
        <v>#VALUE!</v>
      </c>
      <c r="AL19" s="102"/>
    </row>
    <row r="20" spans="1:38" ht="14.25" customHeight="1">
      <c r="A20" s="7" t="str">
        <f t="shared" si="9"/>
        <v>niebieski</v>
      </c>
      <c r="B20" s="7">
        <f t="shared" si="10"/>
        <v>0</v>
      </c>
      <c r="C20" s="7">
        <v>1</v>
      </c>
      <c r="D20" s="7">
        <f t="shared" si="0"/>
        <v>1</v>
      </c>
      <c r="E20" s="7">
        <f t="shared" si="1"/>
        <v>0</v>
      </c>
      <c r="F20" s="7">
        <f t="shared" si="11"/>
        <v>0</v>
      </c>
      <c r="G20" s="7" t="str">
        <f t="shared" si="12"/>
        <v>OK</v>
      </c>
      <c r="H20" s="7">
        <f t="shared" si="2"/>
        <v>0</v>
      </c>
      <c r="I20" s="7">
        <f t="shared" si="3"/>
        <v>0</v>
      </c>
      <c r="J20" s="18">
        <f>Zgłoszenie!A$8</f>
        <v>0</v>
      </c>
      <c r="K20" s="1">
        <v>18</v>
      </c>
      <c r="L20" s="14"/>
      <c r="M20" s="92"/>
      <c r="N20" s="130"/>
      <c r="O20" s="132"/>
      <c r="P20" s="13" t="s">
        <v>254</v>
      </c>
      <c r="Q20" s="12"/>
      <c r="R20" s="72" t="str">
        <f t="shared" si="4"/>
        <v>OK</v>
      </c>
      <c r="S20" s="72" t="str">
        <f t="shared" si="5"/>
        <v/>
      </c>
      <c r="T20" s="55"/>
      <c r="U20" s="10" t="s">
        <v>31</v>
      </c>
      <c r="V20" s="70"/>
      <c r="W20" s="11">
        <f ca="1">SUM(W14:W19)</f>
        <v>0</v>
      </c>
      <c r="X20" s="51"/>
      <c r="Y20" s="51"/>
      <c r="Z20" s="51"/>
      <c r="AH20" s="101" t="e">
        <f t="shared" si="6"/>
        <v>#VALUE!</v>
      </c>
      <c r="AI20" s="101" t="e">
        <f t="shared" si="7"/>
        <v>#VALUE!</v>
      </c>
      <c r="AJ20" s="101" t="e">
        <f t="shared" si="8"/>
        <v>#VALUE!</v>
      </c>
      <c r="AK20" s="101" t="e">
        <f t="shared" si="13"/>
        <v>#VALUE!</v>
      </c>
      <c r="AL20" s="102"/>
    </row>
    <row r="21" spans="1:38" ht="14.25" customHeight="1">
      <c r="A21" s="7" t="str">
        <f t="shared" si="9"/>
        <v>niebieski</v>
      </c>
      <c r="B21" s="7">
        <f t="shared" si="10"/>
        <v>0</v>
      </c>
      <c r="C21" s="7">
        <v>1</v>
      </c>
      <c r="D21" s="7">
        <f t="shared" si="0"/>
        <v>1</v>
      </c>
      <c r="E21" s="7">
        <f t="shared" si="1"/>
        <v>0</v>
      </c>
      <c r="F21" s="7">
        <f t="shared" si="11"/>
        <v>0</v>
      </c>
      <c r="G21" s="7" t="str">
        <f t="shared" si="12"/>
        <v>OK</v>
      </c>
      <c r="H21" s="7">
        <f t="shared" si="2"/>
        <v>0</v>
      </c>
      <c r="I21" s="7">
        <f t="shared" si="3"/>
        <v>0</v>
      </c>
      <c r="J21" s="18">
        <f>Zgłoszenie!A$8</f>
        <v>0</v>
      </c>
      <c r="K21" s="1">
        <v>19</v>
      </c>
      <c r="L21" s="14"/>
      <c r="M21" s="92"/>
      <c r="N21" s="130"/>
      <c r="O21" s="132"/>
      <c r="P21" s="13" t="s">
        <v>254</v>
      </c>
      <c r="Q21" s="12"/>
      <c r="R21" s="72" t="str">
        <f t="shared" si="4"/>
        <v>OK</v>
      </c>
      <c r="S21" s="72" t="str">
        <f t="shared" si="5"/>
        <v/>
      </c>
      <c r="T21" s="55"/>
      <c r="U21" s="56"/>
      <c r="V21" s="56"/>
      <c r="W21" s="56"/>
      <c r="X21" s="51"/>
      <c r="Y21" s="51"/>
      <c r="Z21" s="51"/>
      <c r="AH21" s="101" t="e">
        <f t="shared" si="6"/>
        <v>#VALUE!</v>
      </c>
      <c r="AI21" s="101" t="e">
        <f t="shared" si="7"/>
        <v>#VALUE!</v>
      </c>
      <c r="AJ21" s="101" t="e">
        <f t="shared" si="8"/>
        <v>#VALUE!</v>
      </c>
      <c r="AK21" s="101" t="e">
        <f t="shared" si="13"/>
        <v>#VALUE!</v>
      </c>
      <c r="AL21" s="102"/>
    </row>
    <row r="22" spans="1:38" ht="14.25" customHeight="1">
      <c r="A22" s="7" t="str">
        <f t="shared" si="9"/>
        <v>niebieski</v>
      </c>
      <c r="B22" s="7">
        <f t="shared" si="10"/>
        <v>0</v>
      </c>
      <c r="C22" s="7">
        <v>1</v>
      </c>
      <c r="D22" s="7">
        <f t="shared" si="0"/>
        <v>1</v>
      </c>
      <c r="E22" s="7">
        <f t="shared" si="1"/>
        <v>0</v>
      </c>
      <c r="F22" s="7">
        <f t="shared" si="11"/>
        <v>0</v>
      </c>
      <c r="G22" s="7" t="str">
        <f t="shared" si="12"/>
        <v>OK</v>
      </c>
      <c r="H22" s="7">
        <f t="shared" si="2"/>
        <v>0</v>
      </c>
      <c r="I22" s="7">
        <f t="shared" si="3"/>
        <v>0</v>
      </c>
      <c r="J22" s="18">
        <f>Zgłoszenie!A$8</f>
        <v>0</v>
      </c>
      <c r="K22" s="1">
        <v>20</v>
      </c>
      <c r="L22" s="14"/>
      <c r="M22" s="92"/>
      <c r="N22" s="130"/>
      <c r="O22" s="132"/>
      <c r="P22" s="13" t="s">
        <v>254</v>
      </c>
      <c r="Q22" s="12"/>
      <c r="R22" s="72" t="str">
        <f t="shared" si="4"/>
        <v>OK</v>
      </c>
      <c r="S22" s="72" t="str">
        <f t="shared" si="5"/>
        <v/>
      </c>
      <c r="T22" s="55"/>
      <c r="U22" s="56"/>
      <c r="V22" s="56"/>
      <c r="W22" s="56"/>
      <c r="X22" s="51"/>
      <c r="Y22" s="51"/>
      <c r="Z22" s="51"/>
      <c r="AH22" s="101" t="e">
        <f t="shared" si="6"/>
        <v>#VALUE!</v>
      </c>
      <c r="AI22" s="101" t="e">
        <f t="shared" si="7"/>
        <v>#VALUE!</v>
      </c>
      <c r="AJ22" s="101" t="e">
        <f t="shared" si="8"/>
        <v>#VALUE!</v>
      </c>
      <c r="AK22" s="101" t="e">
        <f t="shared" si="13"/>
        <v>#VALUE!</v>
      </c>
      <c r="AL22" s="102"/>
    </row>
    <row r="23" spans="1:38" ht="14.25" customHeight="1">
      <c r="A23" s="7" t="str">
        <f t="shared" si="9"/>
        <v>niebieski</v>
      </c>
      <c r="B23" s="7">
        <f t="shared" si="10"/>
        <v>0</v>
      </c>
      <c r="C23" s="7">
        <v>1</v>
      </c>
      <c r="D23" s="7">
        <f t="shared" si="0"/>
        <v>1</v>
      </c>
      <c r="E23" s="7">
        <f t="shared" si="1"/>
        <v>0</v>
      </c>
      <c r="F23" s="7">
        <f t="shared" si="11"/>
        <v>0</v>
      </c>
      <c r="G23" s="7" t="str">
        <f t="shared" si="12"/>
        <v>OK</v>
      </c>
      <c r="H23" s="7">
        <f t="shared" si="2"/>
        <v>0</v>
      </c>
      <c r="I23" s="7">
        <f t="shared" si="3"/>
        <v>0</v>
      </c>
      <c r="J23" s="18">
        <f>Zgłoszenie!A$8</f>
        <v>0</v>
      </c>
      <c r="K23" s="1">
        <v>21</v>
      </c>
      <c r="L23" s="14"/>
      <c r="M23" s="92"/>
      <c r="N23" s="130"/>
      <c r="O23" s="132"/>
      <c r="P23" s="13" t="s">
        <v>254</v>
      </c>
      <c r="Q23" s="12"/>
      <c r="R23" s="72" t="str">
        <f t="shared" si="4"/>
        <v>OK</v>
      </c>
      <c r="S23" s="72" t="str">
        <f t="shared" si="5"/>
        <v/>
      </c>
      <c r="T23" s="55"/>
      <c r="U23" s="56"/>
      <c r="V23" s="56"/>
      <c r="W23" s="56"/>
      <c r="X23" s="51"/>
      <c r="Y23" s="51"/>
      <c r="Z23" s="51"/>
      <c r="AH23" s="101" t="e">
        <f t="shared" si="6"/>
        <v>#VALUE!</v>
      </c>
      <c r="AI23" s="101" t="e">
        <f t="shared" si="7"/>
        <v>#VALUE!</v>
      </c>
      <c r="AJ23" s="101" t="e">
        <f t="shared" si="8"/>
        <v>#VALUE!</v>
      </c>
      <c r="AK23" s="101" t="e">
        <f t="shared" si="13"/>
        <v>#VALUE!</v>
      </c>
      <c r="AL23" s="102"/>
    </row>
    <row r="24" spans="1:38" ht="14.25" customHeight="1">
      <c r="A24" s="7" t="str">
        <f t="shared" si="9"/>
        <v>niebieski</v>
      </c>
      <c r="B24" s="7">
        <f t="shared" si="10"/>
        <v>0</v>
      </c>
      <c r="C24" s="7">
        <v>1</v>
      </c>
      <c r="D24" s="7">
        <f t="shared" si="0"/>
        <v>1</v>
      </c>
      <c r="E24" s="7">
        <f t="shared" si="1"/>
        <v>0</v>
      </c>
      <c r="F24" s="7">
        <f t="shared" si="11"/>
        <v>0</v>
      </c>
      <c r="G24" s="7" t="str">
        <f t="shared" si="12"/>
        <v>OK</v>
      </c>
      <c r="H24" s="7">
        <f t="shared" si="2"/>
        <v>0</v>
      </c>
      <c r="I24" s="7">
        <f t="shared" si="3"/>
        <v>0</v>
      </c>
      <c r="J24" s="18">
        <f>Zgłoszenie!A$8</f>
        <v>0</v>
      </c>
      <c r="K24" s="1">
        <v>22</v>
      </c>
      <c r="L24" s="14"/>
      <c r="M24" s="92"/>
      <c r="N24" s="130"/>
      <c r="O24" s="132"/>
      <c r="P24" s="13" t="s">
        <v>254</v>
      </c>
      <c r="Q24" s="12"/>
      <c r="R24" s="72" t="str">
        <f t="shared" si="4"/>
        <v>OK</v>
      </c>
      <c r="S24" s="72" t="str">
        <f t="shared" si="5"/>
        <v/>
      </c>
      <c r="T24" s="55"/>
      <c r="U24" s="56"/>
      <c r="V24" s="56"/>
      <c r="W24" s="56"/>
      <c r="X24" s="51"/>
      <c r="Y24" s="51"/>
      <c r="Z24" s="51"/>
      <c r="AH24" s="101" t="e">
        <f t="shared" si="6"/>
        <v>#VALUE!</v>
      </c>
      <c r="AI24" s="101" t="e">
        <f t="shared" si="7"/>
        <v>#VALUE!</v>
      </c>
      <c r="AJ24" s="101" t="e">
        <f t="shared" si="8"/>
        <v>#VALUE!</v>
      </c>
      <c r="AK24" s="101" t="e">
        <f t="shared" si="13"/>
        <v>#VALUE!</v>
      </c>
      <c r="AL24" s="102"/>
    </row>
    <row r="25" spans="1:38" ht="14.25" customHeight="1">
      <c r="A25" s="7" t="str">
        <f t="shared" si="9"/>
        <v>niebieski</v>
      </c>
      <c r="B25" s="7">
        <f t="shared" si="10"/>
        <v>0</v>
      </c>
      <c r="C25" s="7">
        <v>1</v>
      </c>
      <c r="D25" s="7">
        <f t="shared" si="0"/>
        <v>1</v>
      </c>
      <c r="E25" s="7">
        <f t="shared" si="1"/>
        <v>0</v>
      </c>
      <c r="F25" s="7">
        <f t="shared" si="11"/>
        <v>0</v>
      </c>
      <c r="G25" s="7" t="str">
        <f t="shared" si="12"/>
        <v>OK</v>
      </c>
      <c r="H25" s="7">
        <f t="shared" si="2"/>
        <v>0</v>
      </c>
      <c r="I25" s="7">
        <f t="shared" si="3"/>
        <v>0</v>
      </c>
      <c r="J25" s="18">
        <f>Zgłoszenie!A$8</f>
        <v>0</v>
      </c>
      <c r="K25" s="1">
        <v>23</v>
      </c>
      <c r="L25" s="14"/>
      <c r="M25" s="92"/>
      <c r="N25" s="130"/>
      <c r="O25" s="132"/>
      <c r="P25" s="13" t="s">
        <v>254</v>
      </c>
      <c r="Q25" s="12"/>
      <c r="R25" s="72" t="str">
        <f t="shared" si="4"/>
        <v>OK</v>
      </c>
      <c r="S25" s="72" t="str">
        <f t="shared" si="5"/>
        <v/>
      </c>
      <c r="T25" s="55"/>
      <c r="U25" s="56"/>
      <c r="V25" s="56"/>
      <c r="W25" s="56"/>
      <c r="X25" s="51"/>
      <c r="Y25" s="51"/>
      <c r="Z25" s="51"/>
      <c r="AH25" s="101" t="e">
        <f t="shared" si="6"/>
        <v>#VALUE!</v>
      </c>
      <c r="AI25" s="101" t="e">
        <f t="shared" si="7"/>
        <v>#VALUE!</v>
      </c>
      <c r="AJ25" s="101" t="e">
        <f t="shared" si="8"/>
        <v>#VALUE!</v>
      </c>
      <c r="AK25" s="101" t="e">
        <f t="shared" si="13"/>
        <v>#VALUE!</v>
      </c>
      <c r="AL25" s="102"/>
    </row>
    <row r="26" spans="1:38" ht="14.25" customHeight="1">
      <c r="A26" s="7" t="str">
        <f t="shared" si="9"/>
        <v>niebieski</v>
      </c>
      <c r="B26" s="7">
        <f t="shared" si="10"/>
        <v>0</v>
      </c>
      <c r="C26" s="7">
        <v>1</v>
      </c>
      <c r="D26" s="7">
        <f t="shared" si="0"/>
        <v>1</v>
      </c>
      <c r="E26" s="7">
        <f t="shared" si="1"/>
        <v>0</v>
      </c>
      <c r="F26" s="7">
        <f t="shared" si="11"/>
        <v>0</v>
      </c>
      <c r="G26" s="7" t="str">
        <f t="shared" si="12"/>
        <v>OK</v>
      </c>
      <c r="H26" s="7">
        <f t="shared" si="2"/>
        <v>0</v>
      </c>
      <c r="I26" s="7">
        <f t="shared" si="3"/>
        <v>0</v>
      </c>
      <c r="J26" s="18">
        <f>Zgłoszenie!A$8</f>
        <v>0</v>
      </c>
      <c r="K26" s="1">
        <v>24</v>
      </c>
      <c r="L26" s="14"/>
      <c r="M26" s="92"/>
      <c r="N26" s="130"/>
      <c r="O26" s="132"/>
      <c r="P26" s="13" t="s">
        <v>254</v>
      </c>
      <c r="Q26" s="12"/>
      <c r="R26" s="72" t="str">
        <f t="shared" si="4"/>
        <v>OK</v>
      </c>
      <c r="S26" s="72" t="str">
        <f t="shared" si="5"/>
        <v/>
      </c>
      <c r="T26" s="55"/>
      <c r="U26" s="56"/>
      <c r="V26" s="56"/>
      <c r="W26" s="56"/>
      <c r="X26" s="51"/>
      <c r="Y26" s="51"/>
      <c r="Z26" s="51"/>
      <c r="AH26" s="101" t="e">
        <f t="shared" si="6"/>
        <v>#VALUE!</v>
      </c>
      <c r="AI26" s="101" t="e">
        <f t="shared" si="7"/>
        <v>#VALUE!</v>
      </c>
      <c r="AJ26" s="101" t="e">
        <f t="shared" si="8"/>
        <v>#VALUE!</v>
      </c>
      <c r="AK26" s="101" t="e">
        <f t="shared" si="13"/>
        <v>#VALUE!</v>
      </c>
      <c r="AL26" s="102"/>
    </row>
    <row r="27" spans="1:38" ht="14.25" customHeight="1">
      <c r="A27" s="7" t="str">
        <f t="shared" si="9"/>
        <v>niebieski</v>
      </c>
      <c r="B27" s="7">
        <f t="shared" si="10"/>
        <v>0</v>
      </c>
      <c r="C27" s="7">
        <v>1</v>
      </c>
      <c r="D27" s="7">
        <f t="shared" si="0"/>
        <v>1</v>
      </c>
      <c r="E27" s="7">
        <f t="shared" si="1"/>
        <v>0</v>
      </c>
      <c r="F27" s="7">
        <f t="shared" si="11"/>
        <v>0</v>
      </c>
      <c r="G27" s="7" t="str">
        <f t="shared" si="12"/>
        <v>OK</v>
      </c>
      <c r="H27" s="7">
        <f t="shared" si="2"/>
        <v>0</v>
      </c>
      <c r="I27" s="7">
        <f t="shared" si="3"/>
        <v>0</v>
      </c>
      <c r="J27" s="18">
        <f>Zgłoszenie!A$8</f>
        <v>0</v>
      </c>
      <c r="K27" s="1">
        <v>25</v>
      </c>
      <c r="L27" s="14"/>
      <c r="M27" s="92"/>
      <c r="N27" s="130"/>
      <c r="O27" s="132"/>
      <c r="P27" s="13" t="s">
        <v>254</v>
      </c>
      <c r="Q27" s="12"/>
      <c r="R27" s="72" t="str">
        <f t="shared" si="4"/>
        <v>OK</v>
      </c>
      <c r="S27" s="72" t="str">
        <f t="shared" si="5"/>
        <v/>
      </c>
      <c r="T27" s="55"/>
      <c r="U27" s="56"/>
      <c r="V27" s="56"/>
      <c r="W27" s="56"/>
      <c r="X27" s="51"/>
      <c r="Y27" s="51"/>
      <c r="Z27" s="51"/>
      <c r="AH27" s="101" t="e">
        <f t="shared" si="6"/>
        <v>#VALUE!</v>
      </c>
      <c r="AI27" s="101" t="e">
        <f t="shared" si="7"/>
        <v>#VALUE!</v>
      </c>
      <c r="AJ27" s="101" t="e">
        <f t="shared" si="8"/>
        <v>#VALUE!</v>
      </c>
      <c r="AK27" s="101" t="e">
        <f t="shared" si="13"/>
        <v>#VALUE!</v>
      </c>
      <c r="AL27" s="102"/>
    </row>
    <row r="28" spans="1:38" ht="14.25" customHeight="1">
      <c r="A28" s="7" t="str">
        <f t="shared" si="9"/>
        <v>niebieski</v>
      </c>
      <c r="B28" s="7">
        <f t="shared" si="10"/>
        <v>0</v>
      </c>
      <c r="C28" s="7">
        <v>1</v>
      </c>
      <c r="D28" s="7">
        <f t="shared" si="0"/>
        <v>1</v>
      </c>
      <c r="E28" s="7">
        <f t="shared" si="1"/>
        <v>0</v>
      </c>
      <c r="F28" s="7">
        <f t="shared" si="11"/>
        <v>0</v>
      </c>
      <c r="G28" s="7" t="str">
        <f t="shared" si="12"/>
        <v>OK</v>
      </c>
      <c r="H28" s="7">
        <f t="shared" si="2"/>
        <v>0</v>
      </c>
      <c r="I28" s="7">
        <f t="shared" si="3"/>
        <v>0</v>
      </c>
      <c r="J28" s="18">
        <f>Zgłoszenie!A$8</f>
        <v>0</v>
      </c>
      <c r="K28" s="1">
        <v>26</v>
      </c>
      <c r="L28" s="14"/>
      <c r="M28" s="92"/>
      <c r="N28" s="130"/>
      <c r="O28" s="132"/>
      <c r="P28" s="13" t="s">
        <v>254</v>
      </c>
      <c r="Q28" s="12"/>
      <c r="R28" s="72" t="str">
        <f t="shared" si="4"/>
        <v>OK</v>
      </c>
      <c r="S28" s="72" t="str">
        <f t="shared" si="5"/>
        <v/>
      </c>
      <c r="T28" s="55"/>
      <c r="U28" s="56"/>
      <c r="V28" s="56"/>
      <c r="W28" s="56"/>
      <c r="X28" s="51"/>
      <c r="Y28" s="51"/>
      <c r="Z28" s="51"/>
      <c r="AH28" s="101" t="e">
        <f t="shared" si="6"/>
        <v>#VALUE!</v>
      </c>
      <c r="AI28" s="101" t="e">
        <f t="shared" si="7"/>
        <v>#VALUE!</v>
      </c>
      <c r="AJ28" s="101" t="e">
        <f t="shared" si="8"/>
        <v>#VALUE!</v>
      </c>
      <c r="AK28" s="101" t="e">
        <f t="shared" si="13"/>
        <v>#VALUE!</v>
      </c>
      <c r="AL28" s="102"/>
    </row>
    <row r="29" spans="1:38" ht="14.25" customHeight="1">
      <c r="A29" s="7" t="str">
        <f t="shared" si="9"/>
        <v>niebieski</v>
      </c>
      <c r="B29" s="7">
        <f t="shared" si="10"/>
        <v>0</v>
      </c>
      <c r="C29" s="7">
        <v>1</v>
      </c>
      <c r="D29" s="7">
        <f t="shared" si="0"/>
        <v>1</v>
      </c>
      <c r="E29" s="7">
        <f t="shared" si="1"/>
        <v>0</v>
      </c>
      <c r="F29" s="7">
        <f t="shared" si="11"/>
        <v>0</v>
      </c>
      <c r="G29" s="7" t="str">
        <f t="shared" si="12"/>
        <v>OK</v>
      </c>
      <c r="H29" s="7">
        <f t="shared" si="2"/>
        <v>0</v>
      </c>
      <c r="I29" s="7">
        <f t="shared" si="3"/>
        <v>0</v>
      </c>
      <c r="J29" s="18">
        <f>Zgłoszenie!A$8</f>
        <v>0</v>
      </c>
      <c r="K29" s="1">
        <v>27</v>
      </c>
      <c r="L29" s="14"/>
      <c r="M29" s="92"/>
      <c r="N29" s="130"/>
      <c r="O29" s="132"/>
      <c r="P29" s="13" t="s">
        <v>254</v>
      </c>
      <c r="Q29" s="12"/>
      <c r="R29" s="72" t="str">
        <f t="shared" si="4"/>
        <v>OK</v>
      </c>
      <c r="S29" s="72" t="str">
        <f t="shared" si="5"/>
        <v/>
      </c>
      <c r="T29" s="55"/>
      <c r="U29" s="56"/>
      <c r="V29" s="56"/>
      <c r="W29" s="56"/>
      <c r="X29" s="51"/>
      <c r="Y29" s="51"/>
      <c r="Z29" s="51"/>
      <c r="AH29" s="101" t="e">
        <f t="shared" si="6"/>
        <v>#VALUE!</v>
      </c>
      <c r="AI29" s="101" t="e">
        <f t="shared" si="7"/>
        <v>#VALUE!</v>
      </c>
      <c r="AJ29" s="101" t="e">
        <f t="shared" si="8"/>
        <v>#VALUE!</v>
      </c>
      <c r="AK29" s="101" t="e">
        <f t="shared" si="13"/>
        <v>#VALUE!</v>
      </c>
      <c r="AL29" s="102"/>
    </row>
    <row r="30" spans="1:38" ht="14.25" customHeight="1">
      <c r="A30" s="7" t="str">
        <f t="shared" si="9"/>
        <v>niebieski</v>
      </c>
      <c r="B30" s="7">
        <f t="shared" si="10"/>
        <v>0</v>
      </c>
      <c r="C30" s="7">
        <v>1</v>
      </c>
      <c r="D30" s="7">
        <f t="shared" si="0"/>
        <v>1</v>
      </c>
      <c r="E30" s="7">
        <f t="shared" si="1"/>
        <v>0</v>
      </c>
      <c r="F30" s="7">
        <f t="shared" si="11"/>
        <v>0</v>
      </c>
      <c r="G30" s="7" t="str">
        <f t="shared" si="12"/>
        <v>OK</v>
      </c>
      <c r="H30" s="7">
        <f t="shared" si="2"/>
        <v>0</v>
      </c>
      <c r="I30" s="7">
        <f t="shared" si="3"/>
        <v>0</v>
      </c>
      <c r="J30" s="18">
        <f>Zgłoszenie!A$8</f>
        <v>0</v>
      </c>
      <c r="K30" s="1">
        <v>28</v>
      </c>
      <c r="L30" s="14"/>
      <c r="M30" s="92"/>
      <c r="N30" s="130"/>
      <c r="O30" s="132"/>
      <c r="P30" s="13" t="s">
        <v>254</v>
      </c>
      <c r="Q30" s="12"/>
      <c r="R30" s="72" t="str">
        <f t="shared" si="4"/>
        <v>OK</v>
      </c>
      <c r="S30" s="72" t="str">
        <f t="shared" si="5"/>
        <v/>
      </c>
      <c r="T30" s="55"/>
      <c r="U30" s="56"/>
      <c r="V30" s="56"/>
      <c r="W30" s="56"/>
      <c r="X30" s="51"/>
      <c r="Y30" s="51"/>
      <c r="Z30" s="51"/>
      <c r="AH30" s="101" t="e">
        <f t="shared" si="6"/>
        <v>#VALUE!</v>
      </c>
      <c r="AI30" s="101" t="e">
        <f t="shared" si="7"/>
        <v>#VALUE!</v>
      </c>
      <c r="AJ30" s="101" t="e">
        <f t="shared" si="8"/>
        <v>#VALUE!</v>
      </c>
      <c r="AK30" s="101" t="e">
        <f t="shared" si="13"/>
        <v>#VALUE!</v>
      </c>
      <c r="AL30" s="102"/>
    </row>
    <row r="31" spans="1:38" ht="14.25" customHeight="1">
      <c r="A31" s="7" t="str">
        <f t="shared" si="9"/>
        <v>niebieski</v>
      </c>
      <c r="B31" s="7">
        <f t="shared" si="10"/>
        <v>0</v>
      </c>
      <c r="C31" s="7">
        <v>1</v>
      </c>
      <c r="D31" s="7">
        <f t="shared" si="0"/>
        <v>1</v>
      </c>
      <c r="E31" s="7">
        <f t="shared" si="1"/>
        <v>0</v>
      </c>
      <c r="F31" s="7">
        <f t="shared" si="11"/>
        <v>0</v>
      </c>
      <c r="G31" s="7" t="str">
        <f t="shared" si="12"/>
        <v>OK</v>
      </c>
      <c r="H31" s="7">
        <f t="shared" si="2"/>
        <v>0</v>
      </c>
      <c r="I31" s="7">
        <f t="shared" si="3"/>
        <v>0</v>
      </c>
      <c r="J31" s="18">
        <f>Zgłoszenie!A$8</f>
        <v>0</v>
      </c>
      <c r="K31" s="1">
        <v>29</v>
      </c>
      <c r="L31" s="14"/>
      <c r="M31" s="92"/>
      <c r="N31" s="130"/>
      <c r="O31" s="132"/>
      <c r="P31" s="13" t="s">
        <v>254</v>
      </c>
      <c r="Q31" s="12"/>
      <c r="R31" s="72" t="str">
        <f t="shared" si="4"/>
        <v>OK</v>
      </c>
      <c r="S31" s="72" t="str">
        <f t="shared" si="5"/>
        <v/>
      </c>
      <c r="T31" s="55"/>
      <c r="U31" s="56"/>
      <c r="V31" s="56"/>
      <c r="W31" s="56"/>
      <c r="X31" s="51"/>
      <c r="Y31" s="51"/>
      <c r="Z31" s="51"/>
      <c r="AH31" s="101" t="e">
        <f t="shared" si="6"/>
        <v>#VALUE!</v>
      </c>
      <c r="AI31" s="101" t="e">
        <f t="shared" si="7"/>
        <v>#VALUE!</v>
      </c>
      <c r="AJ31" s="101" t="e">
        <f t="shared" si="8"/>
        <v>#VALUE!</v>
      </c>
      <c r="AK31" s="101" t="e">
        <f t="shared" si="13"/>
        <v>#VALUE!</v>
      </c>
      <c r="AL31" s="102"/>
    </row>
    <row r="32" spans="1:38" ht="14.25" customHeight="1">
      <c r="A32" s="7" t="str">
        <f t="shared" si="9"/>
        <v>niebieski</v>
      </c>
      <c r="B32" s="7">
        <f t="shared" si="10"/>
        <v>0</v>
      </c>
      <c r="C32" s="7">
        <v>1</v>
      </c>
      <c r="D32" s="7">
        <f t="shared" si="0"/>
        <v>1</v>
      </c>
      <c r="E32" s="7">
        <f t="shared" si="1"/>
        <v>0</v>
      </c>
      <c r="F32" s="7">
        <f t="shared" si="11"/>
        <v>0</v>
      </c>
      <c r="G32" s="7" t="str">
        <f t="shared" si="12"/>
        <v>OK</v>
      </c>
      <c r="H32" s="7">
        <f t="shared" si="2"/>
        <v>0</v>
      </c>
      <c r="I32" s="7">
        <f t="shared" si="3"/>
        <v>0</v>
      </c>
      <c r="J32" s="18">
        <f>Zgłoszenie!A$8</f>
        <v>0</v>
      </c>
      <c r="K32" s="1">
        <v>30</v>
      </c>
      <c r="L32" s="14"/>
      <c r="M32" s="92"/>
      <c r="N32" s="130"/>
      <c r="O32" s="132"/>
      <c r="P32" s="13" t="s">
        <v>254</v>
      </c>
      <c r="Q32" s="12"/>
      <c r="R32" s="72" t="str">
        <f t="shared" si="4"/>
        <v>OK</v>
      </c>
      <c r="S32" s="72" t="str">
        <f t="shared" si="5"/>
        <v/>
      </c>
      <c r="T32" s="55"/>
      <c r="U32" s="56"/>
      <c r="V32" s="56"/>
      <c r="W32" s="56"/>
      <c r="X32" s="51"/>
      <c r="Y32" s="51"/>
      <c r="Z32" s="51"/>
      <c r="AH32" s="101" t="e">
        <f t="shared" si="6"/>
        <v>#VALUE!</v>
      </c>
      <c r="AI32" s="101" t="e">
        <f t="shared" si="7"/>
        <v>#VALUE!</v>
      </c>
      <c r="AJ32" s="101" t="e">
        <f t="shared" si="8"/>
        <v>#VALUE!</v>
      </c>
      <c r="AK32" s="101" t="e">
        <f t="shared" si="13"/>
        <v>#VALUE!</v>
      </c>
      <c r="AL32" s="102"/>
    </row>
    <row r="33" spans="1:38" ht="14.25" customHeight="1">
      <c r="A33" s="7" t="str">
        <f t="shared" si="9"/>
        <v>niebieski</v>
      </c>
      <c r="B33" s="7">
        <f t="shared" si="10"/>
        <v>0</v>
      </c>
      <c r="C33" s="7">
        <v>1</v>
      </c>
      <c r="D33" s="7">
        <f t="shared" si="0"/>
        <v>1</v>
      </c>
      <c r="E33" s="7">
        <f t="shared" si="1"/>
        <v>0</v>
      </c>
      <c r="F33" s="7">
        <f t="shared" si="11"/>
        <v>0</v>
      </c>
      <c r="G33" s="7" t="str">
        <f t="shared" si="12"/>
        <v>OK</v>
      </c>
      <c r="H33" s="7">
        <f t="shared" si="2"/>
        <v>0</v>
      </c>
      <c r="I33" s="7">
        <f t="shared" si="3"/>
        <v>0</v>
      </c>
      <c r="J33" s="18">
        <f>Zgłoszenie!A$8</f>
        <v>0</v>
      </c>
      <c r="K33" s="1">
        <v>31</v>
      </c>
      <c r="L33" s="14"/>
      <c r="M33" s="92"/>
      <c r="N33" s="130"/>
      <c r="O33" s="132"/>
      <c r="P33" s="13" t="s">
        <v>254</v>
      </c>
      <c r="Q33" s="12"/>
      <c r="R33" s="72" t="str">
        <f t="shared" si="4"/>
        <v>OK</v>
      </c>
      <c r="S33" s="72" t="str">
        <f t="shared" si="5"/>
        <v/>
      </c>
      <c r="T33" s="55"/>
      <c r="U33" s="56"/>
      <c r="V33" s="56"/>
      <c r="W33" s="56"/>
      <c r="X33" s="51"/>
      <c r="Y33" s="51"/>
      <c r="Z33" s="51"/>
      <c r="AH33" s="101" t="e">
        <f t="shared" si="6"/>
        <v>#VALUE!</v>
      </c>
      <c r="AI33" s="101" t="e">
        <f t="shared" si="7"/>
        <v>#VALUE!</v>
      </c>
      <c r="AJ33" s="101" t="e">
        <f t="shared" si="8"/>
        <v>#VALUE!</v>
      </c>
      <c r="AK33" s="101" t="e">
        <f t="shared" si="13"/>
        <v>#VALUE!</v>
      </c>
      <c r="AL33" s="102"/>
    </row>
    <row r="34" spans="1:38" ht="14.25" customHeight="1">
      <c r="A34" s="7" t="str">
        <f t="shared" si="9"/>
        <v>niebieski</v>
      </c>
      <c r="B34" s="7">
        <f t="shared" si="10"/>
        <v>0</v>
      </c>
      <c r="C34" s="7">
        <v>1</v>
      </c>
      <c r="D34" s="7">
        <f t="shared" si="0"/>
        <v>1</v>
      </c>
      <c r="E34" s="7">
        <f t="shared" si="1"/>
        <v>0</v>
      </c>
      <c r="F34" s="7">
        <f t="shared" si="11"/>
        <v>0</v>
      </c>
      <c r="G34" s="7" t="str">
        <f t="shared" si="12"/>
        <v>OK</v>
      </c>
      <c r="H34" s="7">
        <f t="shared" si="2"/>
        <v>0</v>
      </c>
      <c r="I34" s="7">
        <f t="shared" si="3"/>
        <v>0</v>
      </c>
      <c r="J34" s="18">
        <f>Zgłoszenie!A$8</f>
        <v>0</v>
      </c>
      <c r="K34" s="1">
        <v>32</v>
      </c>
      <c r="L34" s="14"/>
      <c r="M34" s="92"/>
      <c r="N34" s="130"/>
      <c r="O34" s="132"/>
      <c r="P34" s="13" t="s">
        <v>254</v>
      </c>
      <c r="Q34" s="12"/>
      <c r="R34" s="72" t="str">
        <f t="shared" si="4"/>
        <v>OK</v>
      </c>
      <c r="S34" s="72" t="str">
        <f t="shared" si="5"/>
        <v/>
      </c>
      <c r="T34" s="55"/>
      <c r="U34" s="56"/>
      <c r="V34" s="56"/>
      <c r="W34" s="56"/>
      <c r="X34" s="51"/>
      <c r="Y34" s="51"/>
      <c r="Z34" s="51"/>
      <c r="AH34" s="101" t="e">
        <f t="shared" si="6"/>
        <v>#VALUE!</v>
      </c>
      <c r="AI34" s="101" t="e">
        <f t="shared" si="7"/>
        <v>#VALUE!</v>
      </c>
      <c r="AJ34" s="101" t="e">
        <f t="shared" si="8"/>
        <v>#VALUE!</v>
      </c>
      <c r="AK34" s="101" t="e">
        <f t="shared" si="13"/>
        <v>#VALUE!</v>
      </c>
      <c r="AL34" s="102"/>
    </row>
    <row r="35" spans="1:38" ht="14.25" customHeight="1">
      <c r="A35" s="7" t="str">
        <f t="shared" si="9"/>
        <v>niebieski</v>
      </c>
      <c r="B35" s="7">
        <f t="shared" si="10"/>
        <v>0</v>
      </c>
      <c r="C35" s="7">
        <v>1</v>
      </c>
      <c r="D35" s="7">
        <f t="shared" ref="D35:D52" si="14">IF(P35&gt;0,1,0)</f>
        <v>1</v>
      </c>
      <c r="E35" s="7">
        <f t="shared" ref="E35:E52" si="15">IF(N35&gt;0,1,0)</f>
        <v>0</v>
      </c>
      <c r="F35" s="7">
        <f t="shared" si="11"/>
        <v>0</v>
      </c>
      <c r="G35" s="7" t="str">
        <f t="shared" si="12"/>
        <v>OK</v>
      </c>
      <c r="H35" s="7">
        <f t="shared" ref="H35:H52" si="16">N35</f>
        <v>0</v>
      </c>
      <c r="I35" s="7">
        <f t="shared" si="3"/>
        <v>0</v>
      </c>
      <c r="J35" s="18">
        <f>Zgłoszenie!A$8</f>
        <v>0</v>
      </c>
      <c r="K35" s="1">
        <v>33</v>
      </c>
      <c r="L35" s="14"/>
      <c r="M35" s="92"/>
      <c r="N35" s="130"/>
      <c r="O35" s="132"/>
      <c r="P35" s="13" t="s">
        <v>254</v>
      </c>
      <c r="Q35" s="12"/>
      <c r="R35" s="72" t="str">
        <f t="shared" ref="R35:R52" si="17">G35</f>
        <v>OK</v>
      </c>
      <c r="S35" s="72" t="str">
        <f t="shared" ref="S35:S52" si="18">IF(G35="błąd!","uzupełnij dane","")</f>
        <v/>
      </c>
      <c r="T35" s="55"/>
      <c r="U35" s="56"/>
      <c r="V35" s="56"/>
      <c r="W35" s="56"/>
      <c r="X35" s="51"/>
      <c r="Y35" s="51"/>
      <c r="Z35" s="51"/>
      <c r="AH35" s="101" t="e">
        <f t="shared" ref="AH35:AH52" si="19">FIND(" ",L35)</f>
        <v>#VALUE!</v>
      </c>
      <c r="AI35" s="101" t="e">
        <f t="shared" ref="AI35:AI52" si="20">LEFT(L35,AH35-1)</f>
        <v>#VALUE!</v>
      </c>
      <c r="AJ35" s="101" t="e">
        <f t="shared" ref="AJ35:AJ52" si="21">MID(L35,AH35+1,20)</f>
        <v>#VALUE!</v>
      </c>
      <c r="AK35" s="101" t="e">
        <f t="shared" si="13"/>
        <v>#VALUE!</v>
      </c>
      <c r="AL35" s="102"/>
    </row>
    <row r="36" spans="1:38" ht="14.25" customHeight="1">
      <c r="A36" s="7" t="str">
        <f t="shared" si="9"/>
        <v>niebieski</v>
      </c>
      <c r="B36" s="7">
        <f t="shared" si="10"/>
        <v>0</v>
      </c>
      <c r="C36" s="7">
        <v>1</v>
      </c>
      <c r="D36" s="7">
        <f t="shared" si="14"/>
        <v>1</v>
      </c>
      <c r="E36" s="7">
        <f t="shared" si="15"/>
        <v>0</v>
      </c>
      <c r="F36" s="7">
        <f t="shared" si="11"/>
        <v>0</v>
      </c>
      <c r="G36" s="7" t="str">
        <f t="shared" si="12"/>
        <v>OK</v>
      </c>
      <c r="H36" s="7">
        <f t="shared" si="16"/>
        <v>0</v>
      </c>
      <c r="I36" s="7">
        <f t="shared" si="3"/>
        <v>0</v>
      </c>
      <c r="J36" s="18">
        <f>Zgłoszenie!A$8</f>
        <v>0</v>
      </c>
      <c r="K36" s="1">
        <v>34</v>
      </c>
      <c r="L36" s="14"/>
      <c r="M36" s="92"/>
      <c r="N36" s="130"/>
      <c r="O36" s="132"/>
      <c r="P36" s="13" t="s">
        <v>254</v>
      </c>
      <c r="Q36" s="12"/>
      <c r="R36" s="72" t="str">
        <f t="shared" si="17"/>
        <v>OK</v>
      </c>
      <c r="S36" s="72" t="str">
        <f t="shared" si="18"/>
        <v/>
      </c>
      <c r="T36" s="55"/>
      <c r="U36" s="56"/>
      <c r="V36" s="56"/>
      <c r="W36" s="56"/>
      <c r="X36" s="51"/>
      <c r="Y36" s="51"/>
      <c r="Z36" s="51"/>
      <c r="AH36" s="101" t="e">
        <f t="shared" si="19"/>
        <v>#VALUE!</v>
      </c>
      <c r="AI36" s="101" t="e">
        <f t="shared" si="20"/>
        <v>#VALUE!</v>
      </c>
      <c r="AJ36" s="101" t="e">
        <f t="shared" si="21"/>
        <v>#VALUE!</v>
      </c>
      <c r="AK36" s="101" t="e">
        <f t="shared" si="13"/>
        <v>#VALUE!</v>
      </c>
      <c r="AL36" s="102"/>
    </row>
    <row r="37" spans="1:38" ht="14.25" customHeight="1">
      <c r="A37" s="7" t="str">
        <f t="shared" si="9"/>
        <v>niebieski</v>
      </c>
      <c r="B37" s="7">
        <f t="shared" si="10"/>
        <v>0</v>
      </c>
      <c r="C37" s="7">
        <v>1</v>
      </c>
      <c r="D37" s="7">
        <f t="shared" si="14"/>
        <v>1</v>
      </c>
      <c r="E37" s="7">
        <f t="shared" si="15"/>
        <v>0</v>
      </c>
      <c r="F37" s="7">
        <f t="shared" si="11"/>
        <v>0</v>
      </c>
      <c r="G37" s="7" t="str">
        <f t="shared" si="12"/>
        <v>OK</v>
      </c>
      <c r="H37" s="7">
        <f t="shared" si="16"/>
        <v>0</v>
      </c>
      <c r="I37" s="7">
        <f t="shared" si="3"/>
        <v>0</v>
      </c>
      <c r="J37" s="18">
        <f>Zgłoszenie!A$8</f>
        <v>0</v>
      </c>
      <c r="K37" s="1">
        <v>35</v>
      </c>
      <c r="L37" s="14"/>
      <c r="M37" s="92"/>
      <c r="N37" s="130"/>
      <c r="O37" s="132"/>
      <c r="P37" s="13" t="s">
        <v>254</v>
      </c>
      <c r="Q37" s="12"/>
      <c r="R37" s="72" t="str">
        <f t="shared" si="17"/>
        <v>OK</v>
      </c>
      <c r="S37" s="72" t="str">
        <f t="shared" si="18"/>
        <v/>
      </c>
      <c r="T37" s="55"/>
      <c r="U37" s="56"/>
      <c r="V37" s="56"/>
      <c r="W37" s="56"/>
      <c r="X37" s="51"/>
      <c r="Y37" s="51"/>
      <c r="Z37" s="51"/>
      <c r="AH37" s="101" t="e">
        <f t="shared" si="19"/>
        <v>#VALUE!</v>
      </c>
      <c r="AI37" s="101" t="e">
        <f t="shared" si="20"/>
        <v>#VALUE!</v>
      </c>
      <c r="AJ37" s="101" t="e">
        <f t="shared" si="21"/>
        <v>#VALUE!</v>
      </c>
      <c r="AK37" s="101" t="e">
        <f t="shared" si="13"/>
        <v>#VALUE!</v>
      </c>
      <c r="AL37" s="102"/>
    </row>
    <row r="38" spans="1:38" ht="14.25" customHeight="1">
      <c r="A38" s="7" t="str">
        <f t="shared" si="9"/>
        <v>niebieski</v>
      </c>
      <c r="B38" s="7">
        <f t="shared" si="10"/>
        <v>0</v>
      </c>
      <c r="C38" s="7">
        <v>1</v>
      </c>
      <c r="D38" s="7">
        <f t="shared" si="14"/>
        <v>1</v>
      </c>
      <c r="E38" s="7">
        <f t="shared" si="15"/>
        <v>0</v>
      </c>
      <c r="F38" s="7">
        <f t="shared" si="11"/>
        <v>0</v>
      </c>
      <c r="G38" s="7" t="str">
        <f t="shared" si="12"/>
        <v>OK</v>
      </c>
      <c r="H38" s="7">
        <f t="shared" si="16"/>
        <v>0</v>
      </c>
      <c r="I38" s="7">
        <f t="shared" si="3"/>
        <v>0</v>
      </c>
      <c r="J38" s="18">
        <f>Zgłoszenie!A$8</f>
        <v>0</v>
      </c>
      <c r="K38" s="1">
        <v>36</v>
      </c>
      <c r="L38" s="14"/>
      <c r="M38" s="92"/>
      <c r="N38" s="130"/>
      <c r="O38" s="132"/>
      <c r="P38" s="13" t="s">
        <v>254</v>
      </c>
      <c r="Q38" s="12"/>
      <c r="R38" s="72" t="str">
        <f t="shared" si="17"/>
        <v>OK</v>
      </c>
      <c r="S38" s="72" t="str">
        <f t="shared" si="18"/>
        <v/>
      </c>
      <c r="T38" s="55"/>
      <c r="U38" s="56"/>
      <c r="V38" s="56"/>
      <c r="W38" s="56"/>
      <c r="X38" s="51"/>
      <c r="Y38" s="51"/>
      <c r="Z38" s="51"/>
      <c r="AH38" s="101" t="e">
        <f t="shared" si="19"/>
        <v>#VALUE!</v>
      </c>
      <c r="AI38" s="101" t="e">
        <f t="shared" si="20"/>
        <v>#VALUE!</v>
      </c>
      <c r="AJ38" s="101" t="e">
        <f t="shared" si="21"/>
        <v>#VALUE!</v>
      </c>
      <c r="AK38" s="101" t="e">
        <f t="shared" si="13"/>
        <v>#VALUE!</v>
      </c>
      <c r="AL38" s="102"/>
    </row>
    <row r="39" spans="1:38" ht="14.25" customHeight="1">
      <c r="A39" s="7" t="str">
        <f t="shared" si="9"/>
        <v>niebieski</v>
      </c>
      <c r="B39" s="7">
        <f t="shared" si="10"/>
        <v>0</v>
      </c>
      <c r="C39" s="7">
        <v>1</v>
      </c>
      <c r="D39" s="7">
        <f t="shared" si="14"/>
        <v>1</v>
      </c>
      <c r="E39" s="7">
        <f t="shared" si="15"/>
        <v>0</v>
      </c>
      <c r="F39" s="7">
        <f t="shared" si="11"/>
        <v>0</v>
      </c>
      <c r="G39" s="7" t="str">
        <f t="shared" si="12"/>
        <v>OK</v>
      </c>
      <c r="H39" s="7">
        <f t="shared" si="16"/>
        <v>0</v>
      </c>
      <c r="I39" s="7">
        <f t="shared" si="3"/>
        <v>0</v>
      </c>
      <c r="J39" s="18">
        <f>Zgłoszenie!A$8</f>
        <v>0</v>
      </c>
      <c r="K39" s="1">
        <v>37</v>
      </c>
      <c r="L39" s="14"/>
      <c r="M39" s="92"/>
      <c r="N39" s="130"/>
      <c r="O39" s="132"/>
      <c r="P39" s="13" t="s">
        <v>254</v>
      </c>
      <c r="Q39" s="12"/>
      <c r="R39" s="72" t="str">
        <f t="shared" si="17"/>
        <v>OK</v>
      </c>
      <c r="S39" s="72" t="str">
        <f t="shared" si="18"/>
        <v/>
      </c>
      <c r="T39" s="55"/>
      <c r="U39" s="56"/>
      <c r="V39" s="56"/>
      <c r="W39" s="56"/>
      <c r="X39" s="51"/>
      <c r="Y39" s="51"/>
      <c r="Z39" s="51"/>
      <c r="AH39" s="101" t="e">
        <f t="shared" si="19"/>
        <v>#VALUE!</v>
      </c>
      <c r="AI39" s="101" t="e">
        <f t="shared" si="20"/>
        <v>#VALUE!</v>
      </c>
      <c r="AJ39" s="101" t="e">
        <f t="shared" si="21"/>
        <v>#VALUE!</v>
      </c>
      <c r="AK39" s="101" t="e">
        <f t="shared" si="13"/>
        <v>#VALUE!</v>
      </c>
      <c r="AL39" s="102"/>
    </row>
    <row r="40" spans="1:38" ht="14.25" customHeight="1">
      <c r="A40" s="7" t="str">
        <f t="shared" si="9"/>
        <v>niebieski</v>
      </c>
      <c r="B40" s="7">
        <f t="shared" si="10"/>
        <v>0</v>
      </c>
      <c r="C40" s="7">
        <v>1</v>
      </c>
      <c r="D40" s="7">
        <f t="shared" si="14"/>
        <v>1</v>
      </c>
      <c r="E40" s="7">
        <f t="shared" si="15"/>
        <v>0</v>
      </c>
      <c r="F40" s="7">
        <f t="shared" si="11"/>
        <v>0</v>
      </c>
      <c r="G40" s="7" t="str">
        <f t="shared" si="12"/>
        <v>OK</v>
      </c>
      <c r="H40" s="7">
        <f t="shared" si="16"/>
        <v>0</v>
      </c>
      <c r="I40" s="7">
        <f t="shared" si="3"/>
        <v>0</v>
      </c>
      <c r="J40" s="18">
        <f>Zgłoszenie!A$8</f>
        <v>0</v>
      </c>
      <c r="K40" s="1">
        <v>38</v>
      </c>
      <c r="L40" s="14"/>
      <c r="M40" s="92"/>
      <c r="N40" s="130"/>
      <c r="O40" s="132"/>
      <c r="P40" s="13" t="s">
        <v>254</v>
      </c>
      <c r="Q40" s="12"/>
      <c r="R40" s="72" t="str">
        <f t="shared" si="17"/>
        <v>OK</v>
      </c>
      <c r="S40" s="72" t="str">
        <f t="shared" si="18"/>
        <v/>
      </c>
      <c r="T40" s="55"/>
      <c r="U40" s="56"/>
      <c r="V40" s="56"/>
      <c r="W40" s="56"/>
      <c r="X40" s="51"/>
      <c r="Y40" s="51"/>
      <c r="Z40" s="51"/>
      <c r="AH40" s="101" t="e">
        <f t="shared" si="19"/>
        <v>#VALUE!</v>
      </c>
      <c r="AI40" s="101" t="e">
        <f t="shared" si="20"/>
        <v>#VALUE!</v>
      </c>
      <c r="AJ40" s="101" t="e">
        <f t="shared" si="21"/>
        <v>#VALUE!</v>
      </c>
      <c r="AK40" s="101" t="e">
        <f t="shared" si="13"/>
        <v>#VALUE!</v>
      </c>
      <c r="AL40" s="102"/>
    </row>
    <row r="41" spans="1:38" ht="14.25" customHeight="1">
      <c r="A41" s="7" t="str">
        <f t="shared" si="9"/>
        <v>niebieski</v>
      </c>
      <c r="B41" s="7">
        <f t="shared" si="10"/>
        <v>0</v>
      </c>
      <c r="C41" s="7">
        <v>1</v>
      </c>
      <c r="D41" s="7">
        <f t="shared" si="14"/>
        <v>1</v>
      </c>
      <c r="E41" s="7">
        <f t="shared" si="15"/>
        <v>0</v>
      </c>
      <c r="F41" s="7">
        <f t="shared" si="11"/>
        <v>0</v>
      </c>
      <c r="G41" s="7" t="str">
        <f t="shared" si="12"/>
        <v>OK</v>
      </c>
      <c r="H41" s="7">
        <f t="shared" si="16"/>
        <v>0</v>
      </c>
      <c r="I41" s="7">
        <f t="shared" si="3"/>
        <v>0</v>
      </c>
      <c r="J41" s="18">
        <f>Zgłoszenie!A$8</f>
        <v>0</v>
      </c>
      <c r="K41" s="1">
        <v>39</v>
      </c>
      <c r="L41" s="14"/>
      <c r="M41" s="92"/>
      <c r="N41" s="130"/>
      <c r="O41" s="132"/>
      <c r="P41" s="13" t="s">
        <v>254</v>
      </c>
      <c r="Q41" s="12"/>
      <c r="R41" s="72" t="str">
        <f t="shared" si="17"/>
        <v>OK</v>
      </c>
      <c r="S41" s="72" t="str">
        <f t="shared" si="18"/>
        <v/>
      </c>
      <c r="T41" s="55"/>
      <c r="U41" s="56"/>
      <c r="V41" s="56"/>
      <c r="W41" s="56"/>
      <c r="X41" s="51"/>
      <c r="Y41" s="51"/>
      <c r="Z41" s="51"/>
      <c r="AH41" s="101" t="e">
        <f t="shared" si="19"/>
        <v>#VALUE!</v>
      </c>
      <c r="AI41" s="101" t="e">
        <f t="shared" si="20"/>
        <v>#VALUE!</v>
      </c>
      <c r="AJ41" s="101" t="e">
        <f t="shared" si="21"/>
        <v>#VALUE!</v>
      </c>
      <c r="AK41" s="101" t="e">
        <f t="shared" si="13"/>
        <v>#VALUE!</v>
      </c>
      <c r="AL41" s="102"/>
    </row>
    <row r="42" spans="1:38" ht="14.25" customHeight="1">
      <c r="A42" s="7" t="str">
        <f t="shared" si="9"/>
        <v>niebieski</v>
      </c>
      <c r="B42" s="7">
        <f t="shared" si="10"/>
        <v>0</v>
      </c>
      <c r="C42" s="7">
        <v>1</v>
      </c>
      <c r="D42" s="7">
        <f t="shared" si="14"/>
        <v>1</v>
      </c>
      <c r="E42" s="7">
        <f t="shared" si="15"/>
        <v>0</v>
      </c>
      <c r="F42" s="7">
        <f t="shared" si="11"/>
        <v>0</v>
      </c>
      <c r="G42" s="7" t="str">
        <f t="shared" si="12"/>
        <v>OK</v>
      </c>
      <c r="H42" s="7">
        <f t="shared" si="16"/>
        <v>0</v>
      </c>
      <c r="I42" s="7">
        <f t="shared" si="3"/>
        <v>0</v>
      </c>
      <c r="J42" s="18">
        <f>Zgłoszenie!A$8</f>
        <v>0</v>
      </c>
      <c r="K42" s="1">
        <v>40</v>
      </c>
      <c r="L42" s="14"/>
      <c r="M42" s="92"/>
      <c r="N42" s="130"/>
      <c r="O42" s="132"/>
      <c r="P42" s="13" t="s">
        <v>254</v>
      </c>
      <c r="Q42" s="12"/>
      <c r="R42" s="72" t="str">
        <f t="shared" si="17"/>
        <v>OK</v>
      </c>
      <c r="S42" s="72" t="str">
        <f t="shared" si="18"/>
        <v/>
      </c>
      <c r="T42" s="55"/>
      <c r="U42" s="56"/>
      <c r="V42" s="56"/>
      <c r="W42" s="56"/>
      <c r="X42" s="51"/>
      <c r="Y42" s="51"/>
      <c r="Z42" s="51"/>
      <c r="AH42" s="101" t="e">
        <f t="shared" si="19"/>
        <v>#VALUE!</v>
      </c>
      <c r="AI42" s="101" t="e">
        <f t="shared" si="20"/>
        <v>#VALUE!</v>
      </c>
      <c r="AJ42" s="101" t="e">
        <f t="shared" si="21"/>
        <v>#VALUE!</v>
      </c>
      <c r="AK42" s="101" t="e">
        <f t="shared" si="13"/>
        <v>#VALUE!</v>
      </c>
      <c r="AL42" s="102"/>
    </row>
    <row r="43" spans="1:38" ht="14.25" customHeight="1">
      <c r="A43" s="7" t="str">
        <f t="shared" si="9"/>
        <v>niebieski</v>
      </c>
      <c r="B43" s="7">
        <f t="shared" si="10"/>
        <v>0</v>
      </c>
      <c r="C43" s="7">
        <v>1</v>
      </c>
      <c r="D43" s="7">
        <f t="shared" si="14"/>
        <v>1</v>
      </c>
      <c r="E43" s="7">
        <f t="shared" si="15"/>
        <v>0</v>
      </c>
      <c r="F43" s="7">
        <f t="shared" si="11"/>
        <v>0</v>
      </c>
      <c r="G43" s="7" t="str">
        <f t="shared" si="12"/>
        <v>OK</v>
      </c>
      <c r="H43" s="7">
        <f t="shared" si="16"/>
        <v>0</v>
      </c>
      <c r="I43" s="7">
        <f t="shared" si="3"/>
        <v>0</v>
      </c>
      <c r="J43" s="18">
        <f>Zgłoszenie!A$8</f>
        <v>0</v>
      </c>
      <c r="K43" s="1">
        <v>41</v>
      </c>
      <c r="L43" s="14"/>
      <c r="M43" s="92"/>
      <c r="N43" s="130"/>
      <c r="O43" s="132"/>
      <c r="P43" s="13" t="s">
        <v>254</v>
      </c>
      <c r="Q43" s="12"/>
      <c r="R43" s="72" t="str">
        <f t="shared" si="17"/>
        <v>OK</v>
      </c>
      <c r="S43" s="72" t="str">
        <f t="shared" si="18"/>
        <v/>
      </c>
      <c r="T43" s="55"/>
      <c r="U43" s="56"/>
      <c r="V43" s="56"/>
      <c r="W43" s="56"/>
      <c r="X43" s="51"/>
      <c r="Y43" s="51"/>
      <c r="Z43" s="51"/>
      <c r="AH43" s="101" t="e">
        <f t="shared" si="19"/>
        <v>#VALUE!</v>
      </c>
      <c r="AI43" s="101" t="e">
        <f t="shared" si="20"/>
        <v>#VALUE!</v>
      </c>
      <c r="AJ43" s="101" t="e">
        <f t="shared" si="21"/>
        <v>#VALUE!</v>
      </c>
      <c r="AK43" s="101" t="e">
        <f t="shared" si="13"/>
        <v>#VALUE!</v>
      </c>
      <c r="AL43" s="102"/>
    </row>
    <row r="44" spans="1:38" ht="14.25" customHeight="1">
      <c r="A44" s="7" t="str">
        <f t="shared" si="9"/>
        <v>niebieski</v>
      </c>
      <c r="B44" s="7">
        <f t="shared" si="10"/>
        <v>0</v>
      </c>
      <c r="C44" s="7">
        <v>1</v>
      </c>
      <c r="D44" s="7">
        <f t="shared" si="14"/>
        <v>1</v>
      </c>
      <c r="E44" s="7">
        <f t="shared" si="15"/>
        <v>0</v>
      </c>
      <c r="F44" s="7">
        <f t="shared" si="11"/>
        <v>0</v>
      </c>
      <c r="G44" s="7" t="str">
        <f t="shared" si="12"/>
        <v>OK</v>
      </c>
      <c r="H44" s="7">
        <f t="shared" si="16"/>
        <v>0</v>
      </c>
      <c r="I44" s="7">
        <f t="shared" si="3"/>
        <v>0</v>
      </c>
      <c r="J44" s="18">
        <f>Zgłoszenie!A$8</f>
        <v>0</v>
      </c>
      <c r="K44" s="1">
        <v>42</v>
      </c>
      <c r="L44" s="14"/>
      <c r="M44" s="92"/>
      <c r="N44" s="130"/>
      <c r="O44" s="132"/>
      <c r="P44" s="13" t="s">
        <v>254</v>
      </c>
      <c r="Q44" s="12"/>
      <c r="R44" s="72" t="str">
        <f t="shared" si="17"/>
        <v>OK</v>
      </c>
      <c r="S44" s="72" t="str">
        <f t="shared" si="18"/>
        <v/>
      </c>
      <c r="T44" s="55"/>
      <c r="U44" s="56"/>
      <c r="V44" s="56"/>
      <c r="W44" s="56"/>
      <c r="X44" s="51"/>
      <c r="Y44" s="51"/>
      <c r="Z44" s="51"/>
      <c r="AH44" s="101" t="e">
        <f t="shared" si="19"/>
        <v>#VALUE!</v>
      </c>
      <c r="AI44" s="101" t="e">
        <f t="shared" si="20"/>
        <v>#VALUE!</v>
      </c>
      <c r="AJ44" s="101" t="e">
        <f t="shared" si="21"/>
        <v>#VALUE!</v>
      </c>
      <c r="AK44" s="101" t="e">
        <f t="shared" si="13"/>
        <v>#VALUE!</v>
      </c>
      <c r="AL44" s="102"/>
    </row>
    <row r="45" spans="1:38" ht="14.25" customHeight="1">
      <c r="A45" s="7" t="str">
        <f t="shared" si="9"/>
        <v>niebieski</v>
      </c>
      <c r="B45" s="7">
        <f t="shared" si="10"/>
        <v>0</v>
      </c>
      <c r="C45" s="7">
        <v>1</v>
      </c>
      <c r="D45" s="7">
        <f t="shared" si="14"/>
        <v>1</v>
      </c>
      <c r="E45" s="7">
        <f t="shared" si="15"/>
        <v>0</v>
      </c>
      <c r="F45" s="7">
        <f t="shared" si="11"/>
        <v>0</v>
      </c>
      <c r="G45" s="7" t="str">
        <f t="shared" si="12"/>
        <v>OK</v>
      </c>
      <c r="H45" s="7">
        <f t="shared" si="16"/>
        <v>0</v>
      </c>
      <c r="I45" s="7">
        <f t="shared" si="3"/>
        <v>0</v>
      </c>
      <c r="J45" s="18">
        <f>Zgłoszenie!A$8</f>
        <v>0</v>
      </c>
      <c r="K45" s="1">
        <v>43</v>
      </c>
      <c r="L45" s="14"/>
      <c r="M45" s="92"/>
      <c r="N45" s="130"/>
      <c r="O45" s="132"/>
      <c r="P45" s="13" t="s">
        <v>254</v>
      </c>
      <c r="Q45" s="12"/>
      <c r="R45" s="72" t="str">
        <f t="shared" si="17"/>
        <v>OK</v>
      </c>
      <c r="S45" s="72" t="str">
        <f t="shared" si="18"/>
        <v/>
      </c>
      <c r="T45" s="55"/>
      <c r="U45" s="56"/>
      <c r="V45" s="56"/>
      <c r="W45" s="56"/>
      <c r="X45" s="51"/>
      <c r="Y45" s="51"/>
      <c r="Z45" s="51"/>
      <c r="AH45" s="101" t="e">
        <f t="shared" si="19"/>
        <v>#VALUE!</v>
      </c>
      <c r="AI45" s="101" t="e">
        <f t="shared" si="20"/>
        <v>#VALUE!</v>
      </c>
      <c r="AJ45" s="101" t="e">
        <f t="shared" si="21"/>
        <v>#VALUE!</v>
      </c>
      <c r="AK45" s="101" t="e">
        <f t="shared" si="13"/>
        <v>#VALUE!</v>
      </c>
      <c r="AL45" s="102"/>
    </row>
    <row r="46" spans="1:38" ht="14.25" customHeight="1">
      <c r="A46" s="7" t="str">
        <f t="shared" si="9"/>
        <v>niebieski</v>
      </c>
      <c r="B46" s="7">
        <f t="shared" si="10"/>
        <v>0</v>
      </c>
      <c r="C46" s="7">
        <v>1</v>
      </c>
      <c r="D46" s="7">
        <f t="shared" si="14"/>
        <v>1</v>
      </c>
      <c r="E46" s="7">
        <f t="shared" si="15"/>
        <v>0</v>
      </c>
      <c r="F46" s="7">
        <f t="shared" si="11"/>
        <v>0</v>
      </c>
      <c r="G46" s="7" t="str">
        <f t="shared" si="12"/>
        <v>OK</v>
      </c>
      <c r="H46" s="7">
        <f t="shared" si="16"/>
        <v>0</v>
      </c>
      <c r="I46" s="7">
        <f t="shared" si="3"/>
        <v>0</v>
      </c>
      <c r="J46" s="18">
        <f>Zgłoszenie!A$8</f>
        <v>0</v>
      </c>
      <c r="K46" s="1">
        <v>44</v>
      </c>
      <c r="L46" s="14"/>
      <c r="M46" s="92"/>
      <c r="N46" s="130"/>
      <c r="O46" s="132"/>
      <c r="P46" s="13" t="s">
        <v>254</v>
      </c>
      <c r="Q46" s="12"/>
      <c r="R46" s="72" t="str">
        <f t="shared" si="17"/>
        <v>OK</v>
      </c>
      <c r="S46" s="72" t="str">
        <f t="shared" si="18"/>
        <v/>
      </c>
      <c r="T46" s="55"/>
      <c r="U46" s="56"/>
      <c r="V46" s="56"/>
      <c r="W46" s="56"/>
      <c r="X46" s="51"/>
      <c r="Y46" s="51"/>
      <c r="Z46" s="51"/>
      <c r="AH46" s="101" t="e">
        <f t="shared" si="19"/>
        <v>#VALUE!</v>
      </c>
      <c r="AI46" s="101" t="e">
        <f t="shared" si="20"/>
        <v>#VALUE!</v>
      </c>
      <c r="AJ46" s="101" t="e">
        <f t="shared" si="21"/>
        <v>#VALUE!</v>
      </c>
      <c r="AK46" s="101" t="e">
        <f t="shared" si="13"/>
        <v>#VALUE!</v>
      </c>
      <c r="AL46" s="102"/>
    </row>
    <row r="47" spans="1:38" ht="14.25" customHeight="1">
      <c r="A47" s="7" t="str">
        <f t="shared" si="9"/>
        <v>niebieski</v>
      </c>
      <c r="B47" s="7">
        <f t="shared" si="10"/>
        <v>0</v>
      </c>
      <c r="C47" s="7">
        <v>1</v>
      </c>
      <c r="D47" s="7">
        <f t="shared" si="14"/>
        <v>1</v>
      </c>
      <c r="E47" s="7">
        <f t="shared" si="15"/>
        <v>0</v>
      </c>
      <c r="F47" s="7">
        <f t="shared" si="11"/>
        <v>0</v>
      </c>
      <c r="G47" s="7" t="str">
        <f t="shared" si="12"/>
        <v>OK</v>
      </c>
      <c r="H47" s="7">
        <f t="shared" si="16"/>
        <v>0</v>
      </c>
      <c r="I47" s="7">
        <f t="shared" si="3"/>
        <v>0</v>
      </c>
      <c r="J47" s="18">
        <f>Zgłoszenie!A$8</f>
        <v>0</v>
      </c>
      <c r="K47" s="1">
        <v>45</v>
      </c>
      <c r="L47" s="14"/>
      <c r="M47" s="92"/>
      <c r="N47" s="130"/>
      <c r="O47" s="132"/>
      <c r="P47" s="13" t="s">
        <v>254</v>
      </c>
      <c r="Q47" s="12"/>
      <c r="R47" s="72" t="str">
        <f t="shared" si="17"/>
        <v>OK</v>
      </c>
      <c r="S47" s="72" t="str">
        <f t="shared" si="18"/>
        <v/>
      </c>
      <c r="T47" s="55"/>
      <c r="U47" s="56"/>
      <c r="V47" s="56"/>
      <c r="W47" s="56"/>
      <c r="X47" s="51"/>
      <c r="Y47" s="51"/>
      <c r="Z47" s="51"/>
      <c r="AH47" s="101" t="e">
        <f t="shared" si="19"/>
        <v>#VALUE!</v>
      </c>
      <c r="AI47" s="101" t="e">
        <f t="shared" si="20"/>
        <v>#VALUE!</v>
      </c>
      <c r="AJ47" s="101" t="e">
        <f t="shared" si="21"/>
        <v>#VALUE!</v>
      </c>
      <c r="AK47" s="101" t="e">
        <f t="shared" si="13"/>
        <v>#VALUE!</v>
      </c>
      <c r="AL47" s="102"/>
    </row>
    <row r="48" spans="1:38" ht="14.25" customHeight="1">
      <c r="A48" s="7" t="str">
        <f t="shared" si="9"/>
        <v>niebieski</v>
      </c>
      <c r="B48" s="7">
        <f t="shared" si="10"/>
        <v>0</v>
      </c>
      <c r="C48" s="7">
        <v>1</v>
      </c>
      <c r="D48" s="7">
        <f t="shared" si="14"/>
        <v>1</v>
      </c>
      <c r="E48" s="7">
        <f t="shared" si="15"/>
        <v>0</v>
      </c>
      <c r="F48" s="7">
        <f t="shared" si="11"/>
        <v>0</v>
      </c>
      <c r="G48" s="7" t="str">
        <f t="shared" si="12"/>
        <v>OK</v>
      </c>
      <c r="H48" s="7">
        <f t="shared" si="16"/>
        <v>0</v>
      </c>
      <c r="I48" s="7">
        <f t="shared" si="3"/>
        <v>0</v>
      </c>
      <c r="J48" s="18">
        <f>Zgłoszenie!A$8</f>
        <v>0</v>
      </c>
      <c r="K48" s="1">
        <v>46</v>
      </c>
      <c r="L48" s="14"/>
      <c r="M48" s="92"/>
      <c r="N48" s="130"/>
      <c r="O48" s="132"/>
      <c r="P48" s="13" t="s">
        <v>254</v>
      </c>
      <c r="Q48" s="12"/>
      <c r="R48" s="72" t="str">
        <f t="shared" si="17"/>
        <v>OK</v>
      </c>
      <c r="S48" s="72" t="str">
        <f t="shared" si="18"/>
        <v/>
      </c>
      <c r="T48" s="55"/>
      <c r="U48" s="56"/>
      <c r="V48" s="56"/>
      <c r="W48" s="56"/>
      <c r="X48" s="51"/>
      <c r="Y48" s="51"/>
      <c r="Z48" s="51"/>
      <c r="AH48" s="101" t="e">
        <f t="shared" si="19"/>
        <v>#VALUE!</v>
      </c>
      <c r="AI48" s="101" t="e">
        <f t="shared" si="20"/>
        <v>#VALUE!</v>
      </c>
      <c r="AJ48" s="101" t="e">
        <f t="shared" si="21"/>
        <v>#VALUE!</v>
      </c>
      <c r="AK48" s="101" t="e">
        <f t="shared" si="13"/>
        <v>#VALUE!</v>
      </c>
      <c r="AL48" s="102"/>
    </row>
    <row r="49" spans="1:38" ht="14.25" customHeight="1">
      <c r="A49" s="7" t="str">
        <f t="shared" si="9"/>
        <v>niebieski</v>
      </c>
      <c r="B49" s="7">
        <f t="shared" si="10"/>
        <v>0</v>
      </c>
      <c r="C49" s="7">
        <v>1</v>
      </c>
      <c r="D49" s="7">
        <f t="shared" si="14"/>
        <v>1</v>
      </c>
      <c r="E49" s="7">
        <f t="shared" si="15"/>
        <v>0</v>
      </c>
      <c r="F49" s="7">
        <f t="shared" si="11"/>
        <v>0</v>
      </c>
      <c r="G49" s="7" t="str">
        <f t="shared" si="12"/>
        <v>OK</v>
      </c>
      <c r="H49" s="7">
        <f t="shared" si="16"/>
        <v>0</v>
      </c>
      <c r="I49" s="7">
        <f t="shared" si="3"/>
        <v>0</v>
      </c>
      <c r="J49" s="18">
        <f>Zgłoszenie!A$8</f>
        <v>0</v>
      </c>
      <c r="K49" s="1">
        <v>47</v>
      </c>
      <c r="L49" s="14"/>
      <c r="M49" s="92"/>
      <c r="N49" s="130"/>
      <c r="O49" s="132"/>
      <c r="P49" s="13" t="s">
        <v>254</v>
      </c>
      <c r="Q49" s="12"/>
      <c r="R49" s="72" t="str">
        <f t="shared" si="17"/>
        <v>OK</v>
      </c>
      <c r="S49" s="72" t="str">
        <f t="shared" si="18"/>
        <v/>
      </c>
      <c r="T49" s="55"/>
      <c r="U49" s="56"/>
      <c r="V49" s="56"/>
      <c r="W49" s="56"/>
      <c r="X49" s="51"/>
      <c r="Y49" s="51"/>
      <c r="Z49" s="51"/>
      <c r="AH49" s="101" t="e">
        <f t="shared" si="19"/>
        <v>#VALUE!</v>
      </c>
      <c r="AI49" s="101" t="e">
        <f t="shared" si="20"/>
        <v>#VALUE!</v>
      </c>
      <c r="AJ49" s="101" t="e">
        <f t="shared" si="21"/>
        <v>#VALUE!</v>
      </c>
      <c r="AK49" s="101" t="e">
        <f t="shared" si="13"/>
        <v>#VALUE!</v>
      </c>
      <c r="AL49" s="102"/>
    </row>
    <row r="50" spans="1:38" ht="14.25" customHeight="1">
      <c r="A50" s="7" t="str">
        <f t="shared" si="9"/>
        <v>niebieski</v>
      </c>
      <c r="B50" s="7">
        <f t="shared" si="10"/>
        <v>0</v>
      </c>
      <c r="C50" s="7">
        <v>1</v>
      </c>
      <c r="D50" s="7">
        <f t="shared" si="14"/>
        <v>1</v>
      </c>
      <c r="E50" s="7">
        <f t="shared" si="15"/>
        <v>0</v>
      </c>
      <c r="F50" s="7">
        <f t="shared" si="11"/>
        <v>0</v>
      </c>
      <c r="G50" s="7" t="str">
        <f t="shared" si="12"/>
        <v>OK</v>
      </c>
      <c r="H50" s="7">
        <f t="shared" si="16"/>
        <v>0</v>
      </c>
      <c r="I50" s="7">
        <f t="shared" si="3"/>
        <v>0</v>
      </c>
      <c r="J50" s="18">
        <f>Zgłoszenie!A$8</f>
        <v>0</v>
      </c>
      <c r="K50" s="1">
        <v>48</v>
      </c>
      <c r="L50" s="14"/>
      <c r="M50" s="92"/>
      <c r="N50" s="130"/>
      <c r="O50" s="132"/>
      <c r="P50" s="13" t="s">
        <v>254</v>
      </c>
      <c r="Q50" s="12"/>
      <c r="R50" s="72" t="str">
        <f t="shared" si="17"/>
        <v>OK</v>
      </c>
      <c r="S50" s="72" t="str">
        <f t="shared" si="18"/>
        <v/>
      </c>
      <c r="T50" s="55"/>
      <c r="U50" s="56"/>
      <c r="V50" s="56"/>
      <c r="W50" s="56"/>
      <c r="X50" s="51"/>
      <c r="Y50" s="51"/>
      <c r="Z50" s="51"/>
      <c r="AH50" s="101" t="e">
        <f t="shared" si="19"/>
        <v>#VALUE!</v>
      </c>
      <c r="AI50" s="101" t="e">
        <f t="shared" si="20"/>
        <v>#VALUE!</v>
      </c>
      <c r="AJ50" s="101" t="e">
        <f t="shared" si="21"/>
        <v>#VALUE!</v>
      </c>
      <c r="AK50" s="101" t="e">
        <f t="shared" si="13"/>
        <v>#VALUE!</v>
      </c>
      <c r="AL50" s="102"/>
    </row>
    <row r="51" spans="1:38" ht="14.25" customHeight="1">
      <c r="A51" s="7" t="str">
        <f t="shared" si="9"/>
        <v>niebieski</v>
      </c>
      <c r="B51" s="7">
        <f t="shared" si="10"/>
        <v>0</v>
      </c>
      <c r="C51" s="7">
        <v>1</v>
      </c>
      <c r="D51" s="7">
        <f t="shared" si="14"/>
        <v>1</v>
      </c>
      <c r="E51" s="7">
        <f t="shared" si="15"/>
        <v>0</v>
      </c>
      <c r="F51" s="7">
        <f t="shared" si="11"/>
        <v>0</v>
      </c>
      <c r="G51" s="7" t="str">
        <f t="shared" si="12"/>
        <v>OK</v>
      </c>
      <c r="H51" s="7">
        <f t="shared" si="16"/>
        <v>0</v>
      </c>
      <c r="I51" s="7">
        <f t="shared" si="3"/>
        <v>0</v>
      </c>
      <c r="J51" s="18">
        <f>Zgłoszenie!A$8</f>
        <v>0</v>
      </c>
      <c r="K51" s="1">
        <v>49</v>
      </c>
      <c r="L51" s="14"/>
      <c r="M51" s="92"/>
      <c r="N51" s="130"/>
      <c r="O51" s="132"/>
      <c r="P51" s="13" t="s">
        <v>254</v>
      </c>
      <c r="Q51" s="12"/>
      <c r="R51" s="72" t="str">
        <f t="shared" si="17"/>
        <v>OK</v>
      </c>
      <c r="S51" s="72" t="str">
        <f t="shared" si="18"/>
        <v/>
      </c>
      <c r="T51" s="55"/>
      <c r="U51" s="56"/>
      <c r="V51" s="56"/>
      <c r="W51" s="56"/>
      <c r="X51" s="51"/>
      <c r="Y51" s="51"/>
      <c r="Z51" s="51"/>
      <c r="AH51" s="101" t="e">
        <f t="shared" si="19"/>
        <v>#VALUE!</v>
      </c>
      <c r="AI51" s="101" t="e">
        <f t="shared" si="20"/>
        <v>#VALUE!</v>
      </c>
      <c r="AJ51" s="101" t="e">
        <f t="shared" si="21"/>
        <v>#VALUE!</v>
      </c>
      <c r="AK51" s="101" t="e">
        <f t="shared" si="13"/>
        <v>#VALUE!</v>
      </c>
      <c r="AL51" s="102"/>
    </row>
    <row r="52" spans="1:38" ht="14.25" customHeight="1">
      <c r="A52" s="7" t="str">
        <f t="shared" si="9"/>
        <v>niebieski</v>
      </c>
      <c r="B52" s="7">
        <f t="shared" si="10"/>
        <v>0</v>
      </c>
      <c r="C52" s="7">
        <v>1</v>
      </c>
      <c r="D52" s="7">
        <f t="shared" si="14"/>
        <v>1</v>
      </c>
      <c r="E52" s="7">
        <f t="shared" si="15"/>
        <v>0</v>
      </c>
      <c r="F52" s="7">
        <f t="shared" si="11"/>
        <v>0</v>
      </c>
      <c r="G52" s="7" t="str">
        <f t="shared" si="12"/>
        <v>OK</v>
      </c>
      <c r="H52" s="7">
        <f t="shared" si="16"/>
        <v>0</v>
      </c>
      <c r="I52" s="7">
        <f t="shared" si="3"/>
        <v>0</v>
      </c>
      <c r="J52" s="18">
        <f>Zgłoszenie!A$8</f>
        <v>0</v>
      </c>
      <c r="K52" s="3">
        <v>50</v>
      </c>
      <c r="L52" s="15"/>
      <c r="M52" s="93"/>
      <c r="N52" s="133"/>
      <c r="O52" s="134"/>
      <c r="P52" s="13" t="s">
        <v>254</v>
      </c>
      <c r="Q52" s="12"/>
      <c r="R52" s="72" t="str">
        <f t="shared" si="17"/>
        <v>OK</v>
      </c>
      <c r="S52" s="72" t="str">
        <f t="shared" si="18"/>
        <v/>
      </c>
      <c r="T52" s="55"/>
      <c r="U52" s="56"/>
      <c r="V52" s="56"/>
      <c r="W52" s="56"/>
      <c r="X52" s="51"/>
      <c r="Y52" s="51"/>
      <c r="Z52" s="51"/>
      <c r="AH52" s="101" t="e">
        <f t="shared" si="19"/>
        <v>#VALUE!</v>
      </c>
      <c r="AI52" s="101" t="e">
        <f t="shared" si="20"/>
        <v>#VALUE!</v>
      </c>
      <c r="AJ52" s="101" t="e">
        <f t="shared" si="21"/>
        <v>#VALUE!</v>
      </c>
      <c r="AK52" s="101" t="e">
        <f t="shared" si="13"/>
        <v>#VALUE!</v>
      </c>
      <c r="AL52" s="102"/>
    </row>
    <row r="53" spans="1:38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38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38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38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38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38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38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38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38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38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38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38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</sheetData>
  <sheetProtection password="DFB2" sheet="1" objects="1" scenarios="1" selectLockedCells="1"/>
  <mergeCells count="10">
    <mergeCell ref="V1:Y1"/>
    <mergeCell ref="K1:L1"/>
    <mergeCell ref="M1:Q1"/>
    <mergeCell ref="R1:S1"/>
    <mergeCell ref="AD2:AE2"/>
    <mergeCell ref="AF2:AG2"/>
    <mergeCell ref="AB2:AC2"/>
    <mergeCell ref="R2:S2"/>
    <mergeCell ref="U2:V2"/>
    <mergeCell ref="U14:W14"/>
  </mergeCells>
  <conditionalFormatting sqref="Q3:Q52">
    <cfRule type="cellIs" dxfId="13" priority="36" stopIfTrue="1" operator="equal">
      <formula>"R"</formula>
    </cfRule>
    <cfRule type="cellIs" dxfId="12" priority="41" stopIfTrue="1" operator="equal">
      <formula>0</formula>
    </cfRule>
    <cfRule type="cellIs" dxfId="11" priority="43" stopIfTrue="1" operator="equal">
      <formula>"K"</formula>
    </cfRule>
    <cfRule type="cellIs" dxfId="10" priority="44" stopIfTrue="1" operator="equal">
      <formula>"M"</formula>
    </cfRule>
  </conditionalFormatting>
  <conditionalFormatting sqref="W15:W19 W3:W5">
    <cfRule type="cellIs" dxfId="9" priority="42" stopIfTrue="1" operator="equal">
      <formula>0</formula>
    </cfRule>
  </conditionalFormatting>
  <conditionalFormatting sqref="S3:T52">
    <cfRule type="containsText" dxfId="8" priority="40" stopIfTrue="1" operator="containsText" text="uzupełnij dane">
      <formula>NOT(ISERROR(SEARCH("uzupełnij dane",S3)))</formula>
    </cfRule>
  </conditionalFormatting>
  <conditionalFormatting sqref="R3:R52">
    <cfRule type="containsText" dxfId="7" priority="38" stopIfTrue="1" operator="containsText" text="OK">
      <formula>NOT(ISERROR(SEARCH("OK",R3)))</formula>
    </cfRule>
    <cfRule type="containsText" dxfId="6" priority="39" stopIfTrue="1" operator="containsText" text="błąd">
      <formula>NOT(ISERROR(SEARCH("błąd",R3)))</formula>
    </cfRule>
  </conditionalFormatting>
  <conditionalFormatting sqref="Y3:Y6">
    <cfRule type="cellIs" dxfId="5" priority="4" stopIfTrue="1" operator="notEqual">
      <formula>0</formula>
    </cfRule>
    <cfRule type="cellIs" dxfId="4" priority="5" stopIfTrue="1" operator="equal">
      <formula>0</formula>
    </cfRule>
    <cfRule type="cellIs" dxfId="3" priority="6" stopIfTrue="1" operator="equal">
      <formula>0</formula>
    </cfRule>
  </conditionalFormatting>
  <conditionalFormatting sqref="Y3:Y5">
    <cfRule type="containsErrors" dxfId="2" priority="3" stopIfTrue="1">
      <formula>ISERROR(Y3)</formula>
    </cfRule>
  </conditionalFormatting>
  <conditionalFormatting sqref="M1:Q1">
    <cfRule type="cellIs" dxfId="1" priority="2" stopIfTrue="1" operator="equal">
      <formula>0</formula>
    </cfRule>
  </conditionalFormatting>
  <conditionalFormatting sqref="V1:Y1">
    <cfRule type="cellIs" dxfId="0" priority="1" stopIfTrue="1" operator="equal">
      <formula>0</formula>
    </cfRule>
  </conditionalFormatting>
  <dataValidations count="4">
    <dataValidation type="list" allowBlank="1" showInputMessage="1" showErrorMessage="1" errorTitle="Płeć osoby" error="Jeżeli mężczyzna, chłopiec - wpisz M;_x000a_jeżeli kobieta, dziewczynka - wpisz K" sqref="Q3:Q52">
      <formula1>$AB$3:$AB$5</formula1>
    </dataValidation>
    <dataValidation type="list" allowBlank="1" showInputMessage="1" showErrorMessage="1" errorTitle="Wpisz rozmiar koszulki" error="S- rozmiar najmniejszy;_x000a_M - rozmiar mały;_x000a_L - rozmiar średni;_x000a_XL - rozmiar duży;_x000a_XXL - rozmiarb. duży." sqref="N3:N52">
      <formula1>$AF$3:$AF$7</formula1>
    </dataValidation>
    <dataValidation type="textLength" allowBlank="1" showInputMessage="1" showErrorMessage="1" errorTitle="Niepoprawny numer PESEL" error="Wpisz numer PESEL składający się z11 cyfr, bez spacji." sqref="M3:M52">
      <formula1>11</formula1>
      <formula2>11</formula2>
    </dataValidation>
    <dataValidation type="list" allowBlank="1" showInputMessage="1" showErrorMessage="1" errorTitle="Wybierz typ noclegu" error="namiot - noclegi w namiocie;_x000a_pokój - noclegi w pokoju 2-4 osobowym;_x000a_izba - noclegi w pokojach 5-12 osobowych." sqref="P3:P52">
      <formula1>$AD$3:$AD$6</formula1>
    </dataValidation>
  </dataValidations>
  <pageMargins left="0.53" right="0.15748031496062992" top="0.39370078740157483" bottom="0.35" header="0.15748031496062992" footer="0.15748031496062992"/>
  <pageSetup paperSize="9" fitToWidth="2" fitToHeight="2" orientation="portrait" r:id="rId1"/>
  <headerFooter>
    <oddHeader>&amp;LXXVII OGÓLNOPOLSKI RAJD LEŚNIKÓW&amp;C&amp;A</oddHeader>
    <oddFooter>&amp;L&amp;"Comic Sans MS,Normalny"&amp;4druk opracował: Zbigniew Nahajowski, Nadleśnictwo Milicz&amp;CStrona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3"/>
  <sheetViews>
    <sheetView zoomScale="80" zoomScaleNormal="80" workbookViewId="0">
      <pane ySplit="2" topLeftCell="A24" activePane="bottomLeft" state="frozenSplit"/>
      <selection pane="bottomLeft" activeCell="B3" sqref="B3"/>
    </sheetView>
  </sheetViews>
  <sheetFormatPr defaultRowHeight="15"/>
  <cols>
    <col min="1" max="1" width="6.85546875" bestFit="1" customWidth="1"/>
    <col min="2" max="2" width="23.140625" bestFit="1" customWidth="1"/>
    <col min="3" max="3" width="51.85546875" customWidth="1"/>
    <col min="4" max="4" width="43.140625" bestFit="1" customWidth="1"/>
    <col min="5" max="5" width="11.42578125" bestFit="1" customWidth="1"/>
    <col min="6" max="6" width="14" customWidth="1"/>
    <col min="7" max="9" width="17.85546875" customWidth="1"/>
    <col min="14" max="14" width="43.140625" hidden="1" customWidth="1"/>
  </cols>
  <sheetData>
    <row r="1" spans="1:26" ht="16.5" customHeight="1">
      <c r="A1" s="90" t="s">
        <v>238</v>
      </c>
      <c r="B1" s="224" t="s">
        <v>38</v>
      </c>
      <c r="C1" s="224"/>
      <c r="D1" s="224"/>
      <c r="E1" s="88" t="s">
        <v>239</v>
      </c>
      <c r="F1" s="84" t="s">
        <v>241</v>
      </c>
      <c r="G1" s="217" t="s">
        <v>43</v>
      </c>
      <c r="H1" s="218"/>
      <c r="I1" s="219"/>
      <c r="J1" s="51"/>
      <c r="K1" s="51"/>
      <c r="L1" s="51"/>
      <c r="M1" s="51"/>
      <c r="N1" s="223" t="s">
        <v>21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30" customHeight="1">
      <c r="A2" s="85" t="s">
        <v>237</v>
      </c>
      <c r="B2" s="89" t="s">
        <v>313</v>
      </c>
      <c r="C2" s="68" t="s">
        <v>39</v>
      </c>
      <c r="D2" s="87" t="s">
        <v>40</v>
      </c>
      <c r="E2" s="69" t="s">
        <v>240</v>
      </c>
      <c r="F2" s="86" t="s">
        <v>242</v>
      </c>
      <c r="G2" s="220"/>
      <c r="H2" s="221"/>
      <c r="I2" s="222"/>
      <c r="J2" s="51"/>
      <c r="K2" s="51"/>
      <c r="L2" s="51"/>
      <c r="M2" s="51"/>
      <c r="N2" s="223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8">
      <c r="A3" s="61">
        <v>1</v>
      </c>
      <c r="B3" s="62" t="s">
        <v>257</v>
      </c>
      <c r="C3" s="127" t="s">
        <v>258</v>
      </c>
      <c r="D3" s="62" t="s">
        <v>36</v>
      </c>
      <c r="E3" s="63">
        <v>100</v>
      </c>
      <c r="F3" s="64">
        <v>800</v>
      </c>
      <c r="G3" s="65"/>
      <c r="H3" s="66"/>
      <c r="I3" s="67"/>
      <c r="J3" s="51"/>
      <c r="K3" s="51"/>
      <c r="L3" s="51"/>
      <c r="M3" s="51"/>
      <c r="N3" s="75" t="str">
        <f>CONCATENATE(B3,", ",C3)</f>
        <v>Celestynów, MAŁE ALE FAJNE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33">
      <c r="A4" s="22">
        <v>2</v>
      </c>
      <c r="B4" s="62" t="s">
        <v>259</v>
      </c>
      <c r="C4" s="128" t="s">
        <v>260</v>
      </c>
      <c r="D4" s="23" t="s">
        <v>36</v>
      </c>
      <c r="E4" s="24">
        <v>150</v>
      </c>
      <c r="F4" s="25">
        <v>750</v>
      </c>
      <c r="G4" s="58"/>
      <c r="H4" s="59"/>
      <c r="I4" s="60"/>
      <c r="J4" s="51"/>
      <c r="K4" s="51"/>
      <c r="L4" s="51"/>
      <c r="M4" s="51"/>
      <c r="N4" s="75" t="str">
        <f t="shared" ref="N4:N27" si="0">CONCATENATE(B4,", ",C4)</f>
        <v>Chojnów, ZAMKI I PAŁACE ZIEMI PIASECZYŃSKIEJ I WARSZAWY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33">
      <c r="A5" s="22" t="s">
        <v>193</v>
      </c>
      <c r="B5" s="23" t="s">
        <v>261</v>
      </c>
      <c r="C5" s="128" t="s">
        <v>262</v>
      </c>
      <c r="D5" s="23" t="s">
        <v>263</v>
      </c>
      <c r="E5" s="24">
        <v>50</v>
      </c>
      <c r="F5" s="25">
        <v>800</v>
      </c>
      <c r="G5" s="58"/>
      <c r="H5" s="59"/>
      <c r="I5" s="60"/>
      <c r="J5" s="51"/>
      <c r="K5" s="51"/>
      <c r="L5" s="51"/>
      <c r="M5" s="51"/>
      <c r="N5" s="75" t="str">
        <f t="shared" si="0"/>
        <v>Drewnica, SZLAKIEM CUDU NAD WISŁĄ – ZABYTKI WARSZAWY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33">
      <c r="A6" s="22" t="s">
        <v>206</v>
      </c>
      <c r="B6" s="23" t="s">
        <v>261</v>
      </c>
      <c r="C6" s="128" t="s">
        <v>262</v>
      </c>
      <c r="D6" s="23" t="s">
        <v>263</v>
      </c>
      <c r="E6" s="24">
        <v>50</v>
      </c>
      <c r="F6" s="25">
        <v>800</v>
      </c>
      <c r="G6" s="58"/>
      <c r="H6" s="59"/>
      <c r="I6" s="60"/>
      <c r="J6" s="51"/>
      <c r="K6" s="51"/>
      <c r="L6" s="51"/>
      <c r="M6" s="51"/>
      <c r="N6" s="75" t="str">
        <f t="shared" si="0"/>
        <v>Drewnica, SZLAKIEM CUDU NAD WISŁĄ – ZABYTKI WARSZAWY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33">
      <c r="A7" s="22">
        <v>4</v>
      </c>
      <c r="B7" s="23" t="s">
        <v>265</v>
      </c>
      <c r="C7" s="128" t="s">
        <v>264</v>
      </c>
      <c r="D7" s="23" t="s">
        <v>36</v>
      </c>
      <c r="E7" s="24">
        <v>150</v>
      </c>
      <c r="F7" s="25">
        <v>700</v>
      </c>
      <c r="G7" s="58"/>
      <c r="H7" s="59"/>
      <c r="I7" s="60"/>
      <c r="J7" s="51"/>
      <c r="K7" s="51"/>
      <c r="L7" s="51"/>
      <c r="M7" s="51"/>
      <c r="N7" s="75" t="str">
        <f t="shared" si="0"/>
        <v>Garwolin, ŚLADAMI HISTORII MAZOWSZA I ZIEMI GARWOLIŃSKIEJ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8">
      <c r="A8" s="22" t="s">
        <v>194</v>
      </c>
      <c r="B8" s="23" t="s">
        <v>266</v>
      </c>
      <c r="C8" s="128" t="s">
        <v>267</v>
      </c>
      <c r="D8" s="23" t="s">
        <v>314</v>
      </c>
      <c r="E8" s="24">
        <v>75</v>
      </c>
      <c r="F8" s="25">
        <v>800</v>
      </c>
      <c r="G8" s="58"/>
      <c r="H8" s="59"/>
      <c r="I8" s="60"/>
      <c r="J8" s="51"/>
      <c r="K8" s="51"/>
      <c r="L8" s="51"/>
      <c r="M8" s="51"/>
      <c r="N8" s="75" t="str">
        <f t="shared" si="0"/>
        <v>Jabłonna, ŚLADAMI CHOPINA  I ŚLADAMI HISTORII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8">
      <c r="A9" s="22" t="s">
        <v>207</v>
      </c>
      <c r="B9" s="23" t="s">
        <v>266</v>
      </c>
      <c r="C9" s="128" t="s">
        <v>267</v>
      </c>
      <c r="D9" s="23" t="s">
        <v>314</v>
      </c>
      <c r="E9" s="24">
        <v>75</v>
      </c>
      <c r="F9" s="25">
        <v>800</v>
      </c>
      <c r="G9" s="58"/>
      <c r="H9" s="59"/>
      <c r="I9" s="60"/>
      <c r="J9" s="51"/>
      <c r="K9" s="51"/>
      <c r="L9" s="51"/>
      <c r="M9" s="51"/>
      <c r="N9" s="75" t="str">
        <f t="shared" si="0"/>
        <v>Jabłonna, ŚLADAMI CHOPINA  I ŚLADAMI HISTORII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33">
      <c r="A10" s="22">
        <v>6</v>
      </c>
      <c r="B10" s="23" t="s">
        <v>269</v>
      </c>
      <c r="C10" s="128" t="s">
        <v>270</v>
      </c>
      <c r="D10" s="23" t="s">
        <v>315</v>
      </c>
      <c r="E10" s="24">
        <v>130</v>
      </c>
      <c r="F10" s="25">
        <v>750</v>
      </c>
      <c r="G10" s="58"/>
      <c r="H10" s="59"/>
      <c r="I10" s="60"/>
      <c r="J10" s="51"/>
      <c r="K10" s="51"/>
      <c r="L10" s="51"/>
      <c r="M10" s="51"/>
      <c r="N10" s="75" t="str">
        <f t="shared" si="0"/>
        <v>Łochów, MALOWNICZE ZAKĄTKI ZIEMI ŁOCHOWSKIEJ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8">
      <c r="A11" s="22" t="s">
        <v>195</v>
      </c>
      <c r="B11" s="23" t="s">
        <v>273</v>
      </c>
      <c r="C11" s="128" t="s">
        <v>272</v>
      </c>
      <c r="D11" s="23" t="s">
        <v>263</v>
      </c>
      <c r="E11" s="24">
        <v>50</v>
      </c>
      <c r="F11" s="25">
        <v>650</v>
      </c>
      <c r="G11" s="58"/>
      <c r="H11" s="59"/>
      <c r="I11" s="60"/>
      <c r="J11" s="51"/>
      <c r="K11" s="51"/>
      <c r="L11" s="51"/>
      <c r="M11" s="51"/>
      <c r="N11" s="75" t="str">
        <f t="shared" si="0"/>
        <v>Łuków, PERŁY LASÓW ŁUKOWSKICH I OKOLIC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8">
      <c r="A12" s="22" t="s">
        <v>208</v>
      </c>
      <c r="B12" s="23" t="s">
        <v>273</v>
      </c>
      <c r="C12" s="128" t="s">
        <v>274</v>
      </c>
      <c r="D12" s="23" t="s">
        <v>263</v>
      </c>
      <c r="E12" s="24">
        <v>50</v>
      </c>
      <c r="F12" s="25">
        <v>650</v>
      </c>
      <c r="G12" s="58"/>
      <c r="H12" s="59"/>
      <c r="I12" s="60"/>
      <c r="J12" s="51"/>
      <c r="K12" s="51"/>
      <c r="L12" s="51"/>
      <c r="M12" s="51"/>
      <c r="N12" s="75" t="str">
        <f t="shared" si="0"/>
        <v>Łuków, PERŁY LASÓW ŁUKOWSKICH I OKOLIC”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8">
      <c r="A13" s="22" t="s">
        <v>268</v>
      </c>
      <c r="B13" s="23" t="s">
        <v>273</v>
      </c>
      <c r="C13" s="128" t="s">
        <v>274</v>
      </c>
      <c r="D13" s="23" t="s">
        <v>263</v>
      </c>
      <c r="E13" s="24">
        <v>50</v>
      </c>
      <c r="F13" s="25">
        <v>650</v>
      </c>
      <c r="G13" s="58"/>
      <c r="H13" s="59"/>
      <c r="I13" s="60"/>
      <c r="J13" s="51"/>
      <c r="K13" s="51"/>
      <c r="L13" s="51"/>
      <c r="M13" s="51"/>
      <c r="N13" s="75" t="str">
        <f t="shared" si="0"/>
        <v>Łuków, PERŁY LASÓW ŁUKOWSKICH I OKOLIC”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8">
      <c r="A14" s="22" t="s">
        <v>196</v>
      </c>
      <c r="B14" s="23" t="s">
        <v>276</v>
      </c>
      <c r="C14" s="128" t="s">
        <v>275</v>
      </c>
      <c r="D14" s="23" t="s">
        <v>36</v>
      </c>
      <c r="E14" s="24">
        <v>80</v>
      </c>
      <c r="F14" s="25">
        <v>750</v>
      </c>
      <c r="G14" s="58"/>
      <c r="H14" s="59"/>
      <c r="I14" s="60"/>
      <c r="J14" s="51"/>
      <c r="K14" s="51"/>
      <c r="L14" s="51"/>
      <c r="M14" s="51"/>
      <c r="N14" s="75" t="str">
        <f t="shared" si="0"/>
        <v xml:space="preserve">Mińsk, MIŃSKIE LASKI, PIASKI I… 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8">
      <c r="A15" s="22" t="s">
        <v>209</v>
      </c>
      <c r="B15" s="23" t="s">
        <v>276</v>
      </c>
      <c r="C15" s="128" t="s">
        <v>275</v>
      </c>
      <c r="D15" s="23" t="s">
        <v>36</v>
      </c>
      <c r="E15" s="24">
        <v>80</v>
      </c>
      <c r="F15" s="25">
        <v>750</v>
      </c>
      <c r="G15" s="58"/>
      <c r="H15" s="59"/>
      <c r="I15" s="60"/>
      <c r="J15" s="51"/>
      <c r="K15" s="51"/>
      <c r="L15" s="51"/>
      <c r="M15" s="51"/>
      <c r="N15" s="75" t="str">
        <f t="shared" si="0"/>
        <v xml:space="preserve">Mińsk, MIŃSKIE LASKI, PIASKI I… 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8">
      <c r="A16" s="22" t="s">
        <v>197</v>
      </c>
      <c r="B16" s="23" t="s">
        <v>277</v>
      </c>
      <c r="C16" s="128" t="s">
        <v>278</v>
      </c>
      <c r="D16" s="23" t="s">
        <v>316</v>
      </c>
      <c r="E16" s="24">
        <v>50</v>
      </c>
      <c r="F16" s="25">
        <v>750</v>
      </c>
      <c r="G16" s="58"/>
      <c r="H16" s="59"/>
      <c r="I16" s="60"/>
      <c r="J16" s="51"/>
      <c r="K16" s="51"/>
      <c r="L16" s="51"/>
      <c r="M16" s="51"/>
      <c r="N16" s="75" t="str">
        <f t="shared" si="0"/>
        <v>Siedlce, POGRANICZE MAZOWSZA I PODLASIA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8">
      <c r="A17" s="22" t="s">
        <v>210</v>
      </c>
      <c r="B17" s="23" t="s">
        <v>277</v>
      </c>
      <c r="C17" s="128" t="s">
        <v>278</v>
      </c>
      <c r="D17" s="23" t="s">
        <v>316</v>
      </c>
      <c r="E17" s="24">
        <v>50</v>
      </c>
      <c r="F17" s="25">
        <v>750</v>
      </c>
      <c r="G17" s="58"/>
      <c r="H17" s="59"/>
      <c r="I17" s="60"/>
      <c r="J17" s="51"/>
      <c r="K17" s="51"/>
      <c r="L17" s="51"/>
      <c r="M17" s="51"/>
      <c r="N17" s="75" t="str">
        <f t="shared" si="0"/>
        <v>Siedlce, POGRANICZE MAZOWSZA I PODLASIA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3">
      <c r="A18" s="22">
        <v>10</v>
      </c>
      <c r="B18" s="23" t="s">
        <v>280</v>
      </c>
      <c r="C18" s="128" t="s">
        <v>279</v>
      </c>
      <c r="D18" s="23" t="s">
        <v>317</v>
      </c>
      <c r="E18" s="24">
        <v>100</v>
      </c>
      <c r="F18" s="25">
        <v>775</v>
      </c>
      <c r="G18" s="58"/>
      <c r="H18" s="59"/>
      <c r="I18" s="60"/>
      <c r="J18" s="51"/>
      <c r="K18" s="51"/>
      <c r="L18" s="51"/>
      <c r="M18" s="51"/>
      <c r="N18" s="75" t="str">
        <f t="shared" si="0"/>
        <v>Sokołów, NADBUŻAŃSKIE KLIMATY LENIWIE I KOMFORTOWO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8">
      <c r="A19" s="22" t="s">
        <v>198</v>
      </c>
      <c r="B19" s="23" t="s">
        <v>282</v>
      </c>
      <c r="C19" s="128" t="s">
        <v>281</v>
      </c>
      <c r="D19" s="23" t="s">
        <v>318</v>
      </c>
      <c r="E19" s="24">
        <v>100</v>
      </c>
      <c r="F19" s="25">
        <v>750</v>
      </c>
      <c r="G19" s="58"/>
      <c r="H19" s="59"/>
      <c r="I19" s="60"/>
      <c r="J19" s="51"/>
      <c r="K19" s="51"/>
      <c r="L19" s="51"/>
      <c r="M19" s="51"/>
      <c r="N19" s="75" t="str">
        <f t="shared" si="0"/>
        <v>Ostrów Mazowiecka, RAJSKI UROK BUGU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33">
      <c r="A20" s="22" t="s">
        <v>211</v>
      </c>
      <c r="B20" s="23" t="s">
        <v>282</v>
      </c>
      <c r="C20" s="128" t="s">
        <v>283</v>
      </c>
      <c r="D20" s="23" t="s">
        <v>319</v>
      </c>
      <c r="E20" s="24">
        <v>100</v>
      </c>
      <c r="F20" s="25">
        <v>750</v>
      </c>
      <c r="G20" s="58"/>
      <c r="H20" s="59"/>
      <c r="I20" s="60"/>
      <c r="J20" s="51"/>
      <c r="K20" s="51"/>
      <c r="L20" s="51"/>
      <c r="M20" s="51"/>
      <c r="N20" s="75" t="str">
        <f t="shared" si="0"/>
        <v xml:space="preserve">Ostrów Mazowiecka, CHARAKTERNE PUSZCZAKI - BIAŁE I ZIELONE 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8">
      <c r="A21" s="22" t="s">
        <v>199</v>
      </c>
      <c r="B21" s="23" t="s">
        <v>285</v>
      </c>
      <c r="C21" s="128" t="s">
        <v>284</v>
      </c>
      <c r="D21" s="23" t="s">
        <v>320</v>
      </c>
      <c r="E21" s="24">
        <v>50</v>
      </c>
      <c r="F21" s="25">
        <v>760</v>
      </c>
      <c r="G21" s="58"/>
      <c r="H21" s="59"/>
      <c r="I21" s="60"/>
      <c r="J21" s="51"/>
      <c r="K21" s="51"/>
      <c r="L21" s="51"/>
      <c r="M21" s="51"/>
      <c r="N21" s="75" t="str">
        <f t="shared" si="0"/>
        <v>Płońsk, MAZOWSZE NA WODZIE I W ZAGRODZIE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8">
      <c r="A22" s="22" t="s">
        <v>212</v>
      </c>
      <c r="B22" s="23" t="s">
        <v>285</v>
      </c>
      <c r="C22" s="128" t="s">
        <v>286</v>
      </c>
      <c r="D22" s="23" t="s">
        <v>36</v>
      </c>
      <c r="E22" s="24">
        <v>50</v>
      </c>
      <c r="F22" s="25">
        <v>760</v>
      </c>
      <c r="G22" s="58"/>
      <c r="H22" s="59"/>
      <c r="I22" s="60"/>
      <c r="J22" s="51"/>
      <c r="K22" s="51"/>
      <c r="L22" s="51"/>
      <c r="M22" s="51"/>
      <c r="N22" s="75" t="str">
        <f t="shared" si="0"/>
        <v>Płońsk, MILITARNIE I LUDOWO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33">
      <c r="A23" s="22">
        <v>13</v>
      </c>
      <c r="B23" s="23" t="s">
        <v>288</v>
      </c>
      <c r="C23" s="128" t="s">
        <v>287</v>
      </c>
      <c r="D23" s="23" t="s">
        <v>321</v>
      </c>
      <c r="E23" s="24">
        <v>150</v>
      </c>
      <c r="F23" s="25">
        <v>705</v>
      </c>
      <c r="G23" s="58"/>
      <c r="H23" s="59"/>
      <c r="I23" s="60"/>
      <c r="J23" s="51"/>
      <c r="K23" s="51"/>
      <c r="L23" s="51"/>
      <c r="M23" s="51"/>
      <c r="N23" s="75" t="str">
        <f t="shared" si="0"/>
        <v>Pułtusk, NAPOLEOŃSKIM  SZLAKIEM  W  PUSZCZY  BIAŁEJ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33">
      <c r="A24" s="22" t="s">
        <v>200</v>
      </c>
      <c r="B24" s="23" t="s">
        <v>290</v>
      </c>
      <c r="C24" s="128" t="s">
        <v>289</v>
      </c>
      <c r="D24" s="23" t="s">
        <v>322</v>
      </c>
      <c r="E24" s="24">
        <v>50</v>
      </c>
      <c r="F24" s="25">
        <v>650</v>
      </c>
      <c r="G24" s="58"/>
      <c r="H24" s="59"/>
      <c r="I24" s="60"/>
      <c r="J24" s="51"/>
      <c r="K24" s="51"/>
      <c r="L24" s="51"/>
      <c r="M24" s="51"/>
      <c r="N24" s="75" t="str">
        <f t="shared" si="0"/>
        <v xml:space="preserve"> Wyszków, NIEODKRYTA PUSZCZA BIAŁA ZE STOLICĄ W TLE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8">
      <c r="A25" s="61" t="s">
        <v>213</v>
      </c>
      <c r="B25" s="23" t="s">
        <v>290</v>
      </c>
      <c r="C25" s="127" t="s">
        <v>291</v>
      </c>
      <c r="D25" s="62" t="s">
        <v>323</v>
      </c>
      <c r="E25" s="63">
        <v>50</v>
      </c>
      <c r="F25" s="25">
        <v>650</v>
      </c>
      <c r="G25" s="58"/>
      <c r="H25" s="59"/>
      <c r="I25" s="60"/>
      <c r="J25" s="51"/>
      <c r="K25" s="51"/>
      <c r="L25" s="51"/>
      <c r="M25" s="51"/>
      <c r="N25" s="75" t="str">
        <f t="shared" si="0"/>
        <v xml:space="preserve"> Wyszków, NIEODKRYTA PUSZCZA BIAŁA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33">
      <c r="A26" s="22" t="s">
        <v>271</v>
      </c>
      <c r="B26" s="23" t="s">
        <v>290</v>
      </c>
      <c r="C26" s="128" t="s">
        <v>292</v>
      </c>
      <c r="D26" s="62" t="s">
        <v>322</v>
      </c>
      <c r="E26" s="24">
        <v>50</v>
      </c>
      <c r="F26" s="25">
        <v>700</v>
      </c>
      <c r="G26" s="58"/>
      <c r="H26" s="59"/>
      <c r="I26" s="60"/>
      <c r="J26" s="51"/>
      <c r="K26" s="51"/>
      <c r="L26" s="51"/>
      <c r="M26" s="51"/>
      <c r="N26" s="75" t="str">
        <f t="shared" si="0"/>
        <v xml:space="preserve"> Wyszków, WARSZAWSKIE IMPRESJE Z PUSZCZĄ BIAŁĄ W TLE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8">
      <c r="A27" s="22">
        <v>15</v>
      </c>
      <c r="B27" s="23" t="s">
        <v>293</v>
      </c>
      <c r="C27" s="128" t="s">
        <v>272</v>
      </c>
      <c r="D27" s="23" t="s">
        <v>37</v>
      </c>
      <c r="E27" s="24">
        <v>30</v>
      </c>
      <c r="F27" s="25">
        <v>700</v>
      </c>
      <c r="G27" s="58"/>
      <c r="H27" s="59"/>
      <c r="I27" s="60"/>
      <c r="J27" s="51"/>
      <c r="K27" s="51"/>
      <c r="L27" s="51"/>
      <c r="M27" s="51"/>
      <c r="N27" s="75" t="str">
        <f t="shared" si="0"/>
        <v>Łuków i Celestynów, PERŁY LASÓW ŁUKOWSKICH I OKOLIC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</sheetData>
  <sheetProtection password="DFB2" sheet="1" objects="1" scenarios="1"/>
  <mergeCells count="3">
    <mergeCell ref="G1:I2"/>
    <mergeCell ref="N1:N2"/>
    <mergeCell ref="B1:D1"/>
  </mergeCells>
  <pageMargins left="0.59055118110236227" right="0.19685039370078741" top="0.39370078740157483" bottom="0.19685039370078741" header="0.15748031496062992" footer="0.15748031496062992"/>
  <pageSetup paperSize="9" scale="65" orientation="landscape" r:id="rId1"/>
  <headerFooter>
    <oddHeader>&amp;CJubileuszowy XXV Ogólnopolski Rajd Leśników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Zgłoszenie</vt:lpstr>
      <vt:lpstr>lista uczestników</vt:lpstr>
      <vt:lpstr>Trasy</vt:lpstr>
      <vt:lpstr>'lista uczestników'!Obszar_wydruku</vt:lpstr>
      <vt:lpstr>Trasy!Obszar_wydruku</vt:lpstr>
      <vt:lpstr>Zgłoszenie!Obszar_wydruku</vt:lpstr>
      <vt:lpstr>Trasy!Tytuły_wydruku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2015-01-14T09:37:32Z</dcterms:modified>
</cp:coreProperties>
</file>